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40" windowWidth="16935" windowHeight="7620" activeTab="0"/>
  </bookViews>
  <sheets>
    <sheet name="Sheet" sheetId="1" r:id="rId1"/>
  </sheets>
  <definedNames>
    <definedName name="_xlnm._FilterDatabase" localSheetId="0" hidden="1">'Sheet'!$A$4:$O$53</definedName>
  </definedNames>
  <calcPr fullCalcOnLoad="1"/>
</workbook>
</file>

<file path=xl/sharedStrings.xml><?xml version="1.0" encoding="utf-8"?>
<sst xmlns="http://schemas.openxmlformats.org/spreadsheetml/2006/main" count="454" uniqueCount="258">
  <si>
    <t>"Постачання примірника та пакет оновлень до комп'ютерної програми M.E.Doc" Модуль "Зарплата" з правом використання на рік</t>
  </si>
  <si>
    <t>01995663</t>
  </si>
  <si>
    <t>03341305</t>
  </si>
  <si>
    <t>09120000-6 Газове паливо</t>
  </si>
  <si>
    <t>09310000-5 Електрична енергія</t>
  </si>
  <si>
    <t>09320000-8 Пара, гаряча вода та пов’язана продукція</t>
  </si>
  <si>
    <t>11</t>
  </si>
  <si>
    <t>12</t>
  </si>
  <si>
    <t>15510000-6 Молоко та вершки</t>
  </si>
  <si>
    <t>2015300381</t>
  </si>
  <si>
    <t>2021/1-ОС</t>
  </si>
  <si>
    <t>20262860</t>
  </si>
  <si>
    <t>21</t>
  </si>
  <si>
    <t>21560766</t>
  </si>
  <si>
    <t>21673832</t>
  </si>
  <si>
    <t>21922502</t>
  </si>
  <si>
    <t>2196521967</t>
  </si>
  <si>
    <t>23359034</t>
  </si>
  <si>
    <t>24960000-1 Хімічна продукція різна</t>
  </si>
  <si>
    <t>2633300327</t>
  </si>
  <si>
    <t>281/21</t>
  </si>
  <si>
    <t>2831600115</t>
  </si>
  <si>
    <t>2917018400</t>
  </si>
  <si>
    <t>30273239</t>
  </si>
  <si>
    <t>31770510</t>
  </si>
  <si>
    <t>32420000-3 Мережеве обладнання</t>
  </si>
  <si>
    <t>32616431</t>
  </si>
  <si>
    <t>32653295</t>
  </si>
  <si>
    <t>32688148</t>
  </si>
  <si>
    <t>33006821</t>
  </si>
  <si>
    <t>33192500-7 Пробірки</t>
  </si>
  <si>
    <t>33600000-6 Фармацевтична продукція</t>
  </si>
  <si>
    <t>33690000-3 Лікарські засоби різні</t>
  </si>
  <si>
    <t>33717569</t>
  </si>
  <si>
    <t>33750000-2 Засоби для догляду за малюками</t>
  </si>
  <si>
    <t>33770000-8 Папір санітарно-гігієнічного призначення</t>
  </si>
  <si>
    <t>3379111856</t>
  </si>
  <si>
    <t>33869650</t>
  </si>
  <si>
    <t>34364696</t>
  </si>
  <si>
    <t>3439711110</t>
  </si>
  <si>
    <t>3453506899</t>
  </si>
  <si>
    <t>35680688</t>
  </si>
  <si>
    <t>36157713</t>
  </si>
  <si>
    <t>36216548</t>
  </si>
  <si>
    <t>36865753</t>
  </si>
  <si>
    <t>37149106</t>
  </si>
  <si>
    <t>37797799</t>
  </si>
  <si>
    <t>38431598</t>
  </si>
  <si>
    <t>39290000-1 Фурнітура різна</t>
  </si>
  <si>
    <t>39518480</t>
  </si>
  <si>
    <t>39572642</t>
  </si>
  <si>
    <t>39625877</t>
  </si>
  <si>
    <t>40081237</t>
  </si>
  <si>
    <t>41SB497-423-21</t>
  </si>
  <si>
    <t>42082379</t>
  </si>
  <si>
    <t>42353652</t>
  </si>
  <si>
    <t>43052921</t>
  </si>
  <si>
    <t>43808856</t>
  </si>
  <si>
    <t>44221000-5 Вікна, двері та супутні вироби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</si>
  <si>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</si>
  <si>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</si>
  <si>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50420000-5 Послуги з ремонту і технічного обслуговування медичного та хірургічного обладнання</t>
  </si>
  <si>
    <t>50530000-9 Послуги з ремонту і технічного обслуговування техніки</t>
  </si>
  <si>
    <t>50610000-4 Послуги з ремонту і технічного обслуговування захисного обладнання</t>
  </si>
  <si>
    <t>50750000-7 Послуги з технічного обслуговування ліфтів</t>
  </si>
  <si>
    <t>64210000-1 Послуги телефонного зв’язку та передачі даних</t>
  </si>
  <si>
    <t>65110000-7 Розподіл води</t>
  </si>
  <si>
    <t>65310000-9 Розподіл електричної енергії</t>
  </si>
  <si>
    <t>71310000-4 Консультаційні послуги у галузях інженерії та будівництва</t>
  </si>
  <si>
    <t>72250000-2 Послуги, пов’язані із системами та підтримкою</t>
  </si>
  <si>
    <t>72260000-5 Послуги, пов’язані з програмним забезпеченням</t>
  </si>
  <si>
    <t>72310000-1 Послуги з обробки даних</t>
  </si>
  <si>
    <t>79710000-4 Охоронні послуги</t>
  </si>
  <si>
    <t>79711000-1 Послуги з моніторингу сигналів тривоги, що надходять з пристроїв охоронної сигналізації</t>
  </si>
  <si>
    <t>80530000-8 Послуги у сфері професійної підготовки</t>
  </si>
  <si>
    <t>85140000-2 Послуги у сфері охорони здоров’я різні</t>
  </si>
  <si>
    <t>90430000-0 Послуги з відведення стічних вод</t>
  </si>
  <si>
    <t>90460000-9 Послуги зі спорожнення вигрібних ям і септиків</t>
  </si>
  <si>
    <t>90500000-2 Послуги у сфері поводження зі сміттям та відходами</t>
  </si>
  <si>
    <t>90520000-8 Послуги у сфері поводження з радіоактивними, токсичними, медичними та небезпечними відходами</t>
  </si>
  <si>
    <t>90920000-2 Послуги із санітарно-гігієнічної обробки приміщень</t>
  </si>
  <si>
    <t>Diluent, packaging Розчин ізотонічний, фасування 20л, Mindray; Lytic Reagent, packaging: Лізуючий розчин фасування  500мл, М-30 CFL lyse, Mindray; Реагент M-30P Probe Cleanser 17мл</t>
  </si>
  <si>
    <t>ID контракту</t>
  </si>
  <si>
    <t>report.zakupki@prom.ua</t>
  </si>
  <si>
    <t>ЄДРПОУ переможця</t>
  </si>
  <si>
    <t>Ідентифікатор закупівлі</t>
  </si>
  <si>
    <t>Ідентифікатор лота</t>
  </si>
  <si>
    <t>АКЦІОНЕРНЕ ТОВАРИСТВО "ДТЕК ДНІПРОВСЬКІ ЕЛЕКТРОМЕРЕЖІ"</t>
  </si>
  <si>
    <t>АКЦІОНЕРНЕ ТОВАРИСТВО "ОПЕРАТОР ГАЗОРОЗПОДІЛЬНОЇ СИСТЕМИ "ДНІПРОГАЗ"</t>
  </si>
  <si>
    <t>АНАНЬЄВ ЄВГЕН ОЛЕКСАНДРОВИЧ</t>
  </si>
  <si>
    <t>Акціонерне товариство "Українська залізниця", регіональна філія "Придніпровська залізниця"</t>
  </si>
  <si>
    <t>БЕМБІКС</t>
  </si>
  <si>
    <t>В-32/21</t>
  </si>
  <si>
    <t>ВОРОНЯНСЬКА ОЛЬГА ВІКТОРІВНА</t>
  </si>
  <si>
    <t>Вивіска фасадна з шрифтом Брайля</t>
  </si>
  <si>
    <t xml:space="preserve">Вивіска фасадна з шрифтом Брайля </t>
  </si>
  <si>
    <t>Висновки про проведення технічного обстеження нерухомого майна м.Дніпро, вул.Футбольна,12 (амбулаторія №1,№3) м.Дніпро, вул. Ясенева,49 (амбулаторія №2)</t>
  </si>
  <si>
    <t>Відкриті торги</t>
  </si>
  <si>
    <t>Глікогемоглобін Набір контролей: Рівень 1, 1Х1мл+Рівень 2, 1Х1мл; Глікогемоглобін Набір реагентів: Реагент 1, 1Х120мл+Реагент 2, 1Х30мл+Стандарт, 1Х1мл+Сивороточні сепаратори,80</t>
  </si>
  <si>
    <t>ДЕРЖАВНА УСТАНОВА "ДНІПРОПЕТРОВСЬКИЙ ОБЛАСНИЙ ЛАБОРАТОРНИЙ ЦЕНТР МІНІСТЕРСТВА ОХОРОНИ ЗДОРОВ'Я УКРАЇНИ"</t>
  </si>
  <si>
    <t>Дата закінчення договору:</t>
  </si>
  <si>
    <t>Дата підписання договору:</t>
  </si>
  <si>
    <t>Допорогова закупівля</t>
  </si>
  <si>
    <t xml:space="preserve">Електрична енергія </t>
  </si>
  <si>
    <t>Електрична енергія (адреса поставки: вул.Футбольна,12, м. Дніпро, 49020); Електрична енергія (адреса поставки: вул.Ясенева,49, пос.Ясний, м. Дніпро, 49000)</t>
  </si>
  <si>
    <t>Загальний курс охорони праці</t>
  </si>
  <si>
    <t xml:space="preserve">Загальний курс охорони праці </t>
  </si>
  <si>
    <t>Закупівля без використання електронної системи</t>
  </si>
  <si>
    <t>Звіт створено 26 травня о 12:33 з використанням http://zakupki.prom.ua</t>
  </si>
  <si>
    <t>КАЛМИКОВ ЄВГЕНІЙ МАРАТОВИЧ</t>
  </si>
  <si>
    <t>КОМУНАЛЬНЕ ПІДПРИЄМСТВО  "ЕКСПРЕС" ДНІПРОВСЬКОЇ МІСЬКОЇ РАДИ</t>
  </si>
  <si>
    <t>КОМУНАЛЬНЕ ПІДПРИЄМСТВО "АВТОПІДПРИЄМСТВО САНІТАРНОГО ТРАНСПОРТУ" ДНІПРОВСЬКОЇ МІСЬКОЇ РАДИ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</si>
  <si>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</si>
  <si>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</si>
  <si>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Калоприймач Proxima однокомпонентний, непрозорий, відкритий мішок (10-70мм),№30</t>
  </si>
  <si>
    <t>Калоприймач однокомпонентний, непрозорий (12-75мм),№30, 17500Альтерна Фрі; Калоприймач однокомпонентний, відкритий, прозорий (10-80мм), №30, 6100 Колопласт</t>
  </si>
  <si>
    <t>Код CPV</t>
  </si>
  <si>
    <t>Комунальне підприємство "ЕКСПРЕС"</t>
  </si>
  <si>
    <t>Л.Д. Сервіс</t>
  </si>
  <si>
    <t>Лікарські засоби різні (лабораторні реактиви)</t>
  </si>
  <si>
    <t>Лікарські засоби різні(Лабораторні реактиви)</t>
  </si>
  <si>
    <t>Металопластикові двері та супутні вироби</t>
  </si>
  <si>
    <t>Мирцера 50мкг/0,3мл №1; Аранесп 30мкг/0,3мл №1</t>
  </si>
  <si>
    <t>Молоко ультрапастеризоване 2,5%, 1л</t>
  </si>
  <si>
    <t xml:space="preserve">Надання послуг з віддаленого спостереження </t>
  </si>
  <si>
    <t>Надання послуг з віддаленого спостереження  м.Дніпро, пос.Ясний, вул.Ясенева,49</t>
  </si>
  <si>
    <t>Надання послуг з віддаленого спостереження м.Дніпро, вул.Футбольна,12</t>
  </si>
  <si>
    <t>Надання послуг з віддаленого спостереження м.Дніпро, пос.Ясний, вул.Ясенева,49</t>
  </si>
  <si>
    <t>Надання послуг з мобільного зв'язку</t>
  </si>
  <si>
    <t>Надання послуг з обробки даних, постачання, видачі та обслуговування кваліфікаційних сертифікатів відкритих ключів КЕП</t>
  </si>
  <si>
    <t>Надання послуг по супроводу програмного забезпечення "Медична статистика"</t>
  </si>
  <si>
    <t>Надання послуг по супроводу програмного забезпечення "Облік медичних кадрів України"</t>
  </si>
  <si>
    <t xml:space="preserve">Надання послуг у сфері поводження із небезпечними відходами </t>
  </si>
  <si>
    <t>Надання послуг у сфері поводження із небезпечними відходами (пробірки, шпателі одноразові, шприці, вата і т.д.)</t>
  </si>
  <si>
    <t>Надання телекомунікаційних послуг</t>
  </si>
  <si>
    <t>Немає лотів</t>
  </si>
  <si>
    <t>Номер договору</t>
  </si>
  <si>
    <t>ПРИВАТНЕ АКЦІОНЕРНЕ ТОВАРИСТВО "КИЇВСТАР"</t>
  </si>
  <si>
    <t>ПРИВАТНЕ ПІДПРИЄМСТВО "МЕДІНФОСЕРВІС"</t>
  </si>
  <si>
    <t>ПРИВАТНЕ ПІДПРИЄМСТВО "ОХОРОННО-ДЕТЕКТИВНА АГЕНЦІЯ "ЦИТАДЕЛЬ"</t>
  </si>
  <si>
    <t>ПРИВАТНЕ ПІДПРИЄМСТВО "ПМК-1"</t>
  </si>
  <si>
    <t>ПРИВАТНЕ ПІДПРИЄМСТВО "ТЕХНОІНФОМЕД-2"</t>
  </si>
  <si>
    <t>ПУБЛІЧНЕ АКЦІОНЕРНЕ ТОВАРИСТВО "УКРТЕЛЕКОМ"</t>
  </si>
  <si>
    <t>Папір санітарно-гігієнічного призначення
(калоприймачі однокомпонентні та урологічні прокладки)</t>
  </si>
  <si>
    <t>Переговорна процедура</t>
  </si>
  <si>
    <t>Переможець (назва)</t>
  </si>
  <si>
    <t xml:space="preserve">Послуга з постачання теплової енергії </t>
  </si>
  <si>
    <t xml:space="preserve">Послуги  з дератизації, дезінсекції та дезінфекції </t>
  </si>
  <si>
    <t xml:space="preserve">Послуги (роботи) з обстеження нерухомого майна Замовника на предмет доступності для осіб з інвалідністю та інших маломобільних груп населення </t>
  </si>
  <si>
    <t>Послуги з відведення стічних вод</t>
  </si>
  <si>
    <t>Послуги з дератизації, дезінсекції та дезінфекції</t>
  </si>
  <si>
    <t xml:space="preserve">Послуги з заправки та регенерації картриджів до принтерів </t>
  </si>
  <si>
    <t>Послуги з планового технічного обслуговування встановленого та змонтованого раніше газового обладнання</t>
  </si>
  <si>
    <t>Послуги з поводження з побутовими відходами вул.Футбольна,12 та вул.Ясенова,49</t>
  </si>
  <si>
    <t xml:space="preserve">Послуги з поводження з побутовими відходпми </t>
  </si>
  <si>
    <t xml:space="preserve">Послуги з постачання теплової енергії </t>
  </si>
  <si>
    <t>Послуги з ремонту і технічного обслуговування медичного та хірургічного обладнання</t>
  </si>
  <si>
    <t xml:space="preserve">Послуги з технічного обслуговування газопроводів та споруд на них </t>
  </si>
  <si>
    <t>Послуги з технічного обслуговування газопроводів та споруд на них 
м.Дніпро, вул.Ясенова,49</t>
  </si>
  <si>
    <t>Послуги з технічного обслуговування ліфтів</t>
  </si>
  <si>
    <t xml:space="preserve">Послуги з центрального водопостачання </t>
  </si>
  <si>
    <t>Послуги з інтернету</t>
  </si>
  <si>
    <t>Послуги зі спорожнення вигрібних ям і септиків</t>
  </si>
  <si>
    <t>Послуги у сфері інформатизації</t>
  </si>
  <si>
    <t>Послуги із забезпечення перетікань реактивної електричної  енергії за державні кошти</t>
  </si>
  <si>
    <t>Послуги із забезпечення перетікань реактивної електричної енергії за державні кошти</t>
  </si>
  <si>
    <t>Послуги, пов"язані із системами та підтримки користувачів</t>
  </si>
  <si>
    <t>Постачання примірника та пакетів оновлень комп'ютерної програми "M.E.Doc" Модуль "Облік ПДВ" з правом використання на рік</t>
  </si>
  <si>
    <t>Предмет закупівлі</t>
  </si>
  <si>
    <t>Природний газ</t>
  </si>
  <si>
    <t>Пробірка вакуумна для збору крові, 5мл, з гелем та активатором згортання, 13*100мм, стерильна, з золотистою кришкою, IVD, №100; Пробірка вакуумна для збору крові, 6мл, з К3 ЕДТА,13*100мм, стерильна, з бузковою кришкою, IVD, №100</t>
  </si>
  <si>
    <t xml:space="preserve">Пробірки </t>
  </si>
  <si>
    <t xml:space="preserve">Підгузники дитячі </t>
  </si>
  <si>
    <t>Підгузники для дорослих</t>
  </si>
  <si>
    <t>Підгузники для дорослих (об’єм стегон 55-85 см), № 30</t>
  </si>
  <si>
    <t>Підгузники для дорослих розмір L* (об’єм стегон 115-155см), №30 шт. ;  Підгузники для дорослих розмір М* (об’єм стегон 80-125см), №30</t>
  </si>
  <si>
    <t>Підгузники для дітей 4 (7-14кг), №48; Підгузники для дітей 5 (11-25кг), №42; Підгузники для дітей 6 (16+), №38</t>
  </si>
  <si>
    <t>СТЕПАНЧУК ІВАН ВАСИЛЬОВИЧ</t>
  </si>
  <si>
    <t>СТМ-Фарм</t>
  </si>
  <si>
    <t>Скарифікатор спис стерильний №200 ; Тест смужки для вимірювання рівня холестерину № 25 до  Easy Touch ; Chenisty Control Set: level1,1x5ml+level2,1x5ml Хімічний контроль Набір реагентів:Рівень 1, 1*5 мл + Рівень 2, 1*5 мл HTI-C7592-10; Холестерол Набір реагентів: Реагент1, 1х125мл + Стандарт, 1х5мл; Глюкоза Оксидазна Набір реагентів: Реагент1, 1х125мл + Стандарт, 1х5мл; Глікогемоглобін Набір контролей: Рівень 1, 1Х1мл+Рівень 2, 1Х1мл; Глікогемоглобін Набір реагентів: Реагент 1, 1Х120мл+Реагент 2, 1Х30мл+Стандарт, 1Х1мл+Сивороточні сепаратори,80</t>
  </si>
  <si>
    <t>Статус договору</t>
  </si>
  <si>
    <t>Сума договору</t>
  </si>
  <si>
    <t>ТД ІМПЕРІЯ РА</t>
  </si>
  <si>
    <t>ТОВ СП "Ліфтреммонтаж Дніпро"</t>
  </si>
  <si>
    <t>ТОВАРИСТВО З ОБМЕЖЕНОЮ ВІДПОВІДАЛЬНІСТЮ "ВЕТО"</t>
  </si>
  <si>
    <t>ТОВАРИСТВО З ОБМЕЖЕНОЮ ВІДПОВІДАЛЬНІСТЮ "ДНІПРОВСЬКІ ЕНЕРГЕТИЧНІ ПОСЛУГИ"</t>
  </si>
  <si>
    <t>ТОВАРИСТВО З ОБМЕЖЕНОЮ ВІДПОВІДАЛЬНІСТЮ "ДНІПРОПЕТРОВСЬКГАЗ ЗБУТ"</t>
  </si>
  <si>
    <t>ТОВАРИСТВО З ОБМЕЖЕНОЮ ВІДПОВІДАЛЬНІСТЮ "ЕКОЛОГІЧНІ ПЕРЕРОБНІ ТЕХНОЛОГІЇ"</t>
  </si>
  <si>
    <t>ТОВАРИСТВО З ОБМЕЖЕНОЮ ВІДПОВІДАЛЬНІСТЮ "ЕКОЛОГІЯ-Д"</t>
  </si>
  <si>
    <t>ТОВАРИСТВО З ОБМЕЖЕНОЮ ВІДПОВІДАЛЬНІСТЮ "МЕТРОКОМ"</t>
  </si>
  <si>
    <t>ТОВАРИСТВО З ОБМЕЖЕНОЮ ВІДПОВІДАЛЬНІСТЮ "ПАРКТОРГ"</t>
  </si>
  <si>
    <t>ТОВАРИСТВО З ОБМЕЖЕНОЮ ВІДПОВІДАЛЬНІСТЮ "СПАРТА 2015"</t>
  </si>
  <si>
    <t>ТОВАРИСТВО З ОБМЕЖЕНОЮ ВІДПОВІДАЛЬНІСТЮ "ТРЕЙД-СЕРВІС ГК"</t>
  </si>
  <si>
    <t>ТОВАРИСТВО З ОБМЕЖЕНОЮ ВІДПОВІДАЛЬНІСТЮ "УЧБОВИЙ КОМБІНАТ "ДНІПРОБУД"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</si>
  <si>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</si>
  <si>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"ЦЕНТР СЕРТИФІКАЦІЇ КЛЮЧІВ "УКРАЇНА"</t>
  </si>
  <si>
    <t>ТОВАРИСТВО З ОБМЕЖЕНОЮ ВІДПОВІДАЛЬНІСТЮ СПЕЦІАЛІЗОВАНЕ ПІДПРИЄМСТВО "ЛІФТРЕММОНТАЖ ДНІПРО"</t>
  </si>
  <si>
    <t>Телекомунікаційні послуги</t>
  </si>
  <si>
    <t>Технічне обслуговування газосигналізаторів</t>
  </si>
  <si>
    <t>Технічне обслуговування охоронної сигналізації</t>
  </si>
  <si>
    <t xml:space="preserve">Технічне обслуговування охоронної сигналізації </t>
  </si>
  <si>
    <t>Технічне обслуговування систем газопостачання та газового обладнання (крім ВОГ)</t>
  </si>
  <si>
    <t>Технічне обслуговування, цілодобове спостерігання за системою пожежної сигналізації об"єкту</t>
  </si>
  <si>
    <t xml:space="preserve">Технічне обслуговування, цілодобове спостерігання за системою пожежної сигналізації об"єкту </t>
  </si>
  <si>
    <t>Тип процедури</t>
  </si>
  <si>
    <t>Узагальнена назва закупівлі</t>
  </si>
  <si>
    <t xml:space="preserve">Ультрапастеризоване молоко </t>
  </si>
  <si>
    <t>Урологічні прокладки Seni ledi plus,№15</t>
  </si>
  <si>
    <t>ФОП Мушинський Владислав Віталійович</t>
  </si>
  <si>
    <t>ФОП ХАМАЗА ЛЮДМИЛА ГРИГОРІВНА</t>
  </si>
  <si>
    <t>ФОП Шиян Сергій Павлович</t>
  </si>
  <si>
    <t>Фармацевтична продукція (Мирцера та Аранесп)</t>
  </si>
  <si>
    <t xml:space="preserve">Хімічна продукція різна </t>
  </si>
  <si>
    <t>ШИЯН СЕРГІЙ ПАВЛОВИЧ</t>
  </si>
  <si>
    <t>ЮРЧЕНКО ІРИНА ГРИГОРІВНА</t>
  </si>
  <si>
    <t>Якщо ви маєте пропозицію чи побажання щодо покращення цього звіту, напишіть нам, будь ласка:</t>
  </si>
  <si>
    <t>активний</t>
  </si>
  <si>
    <t>послуги спеціалізованого санітарного транспорту</t>
  </si>
  <si>
    <t>№</t>
  </si>
  <si>
    <t>№003-01/21Н</t>
  </si>
  <si>
    <t>№004-01/20Н</t>
  </si>
  <si>
    <t>№005-01/21 ТО</t>
  </si>
  <si>
    <t>№0101-І/21-ТО</t>
  </si>
  <si>
    <t>№050019</t>
  </si>
  <si>
    <t>№066015/2021</t>
  </si>
  <si>
    <t>№1/21</t>
  </si>
  <si>
    <t>№11776</t>
  </si>
  <si>
    <t>№17/21</t>
  </si>
  <si>
    <t>№2/21</t>
  </si>
  <si>
    <t>№2001/21</t>
  </si>
  <si>
    <t>№22</t>
  </si>
  <si>
    <t>№23</t>
  </si>
  <si>
    <t>№24</t>
  </si>
  <si>
    <t>№25</t>
  </si>
  <si>
    <t>№26</t>
  </si>
  <si>
    <t>№289</t>
  </si>
  <si>
    <t>№297/21НВ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</si>
  <si>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</si>
  <si>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</si>
  <si>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</si>
  <si>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</si>
  <si>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</si>
  <si>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</si>
  <si>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</si>
  <si>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</si>
  <si>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№37899720</t>
  </si>
  <si>
    <t>№38</t>
  </si>
  <si>
    <t>№38А491-183-21</t>
  </si>
  <si>
    <t>№38А491-424-21</t>
  </si>
  <si>
    <t>№39</t>
  </si>
  <si>
    <t>№45</t>
  </si>
  <si>
    <t>№50750</t>
  </si>
  <si>
    <t>№66-15/11/10</t>
  </si>
  <si>
    <t>№7</t>
  </si>
  <si>
    <t>№8</t>
  </si>
  <si>
    <t>№8382029/БО</t>
  </si>
  <si>
    <t>№9</t>
  </si>
  <si>
    <t>№М/114/01/2021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</si>
</sst>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1" fontId="40" fillId="0" borderId="0" xfId="0" applyNumberFormat="1" applyFont="1" applyAlignment="1">
      <alignment/>
    </xf>
    <xf numFmtId="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ort.zakupki@prom.ua" TargetMode="External" /><Relationship Id="rId2" Type="http://schemas.openxmlformats.org/officeDocument/2006/relationships/hyperlink" Target="https://my.zakupki.prom.ua/remote/dispatcher/state_purchase_view/25122698" TargetMode="External" /><Relationship Id="rId3" Type="http://schemas.openxmlformats.org/officeDocument/2006/relationships/hyperlink" Target="https://my.zakupki.prom.ua/remote/dispatcher/state_contracting_view/8198305" TargetMode="External" /><Relationship Id="rId4" Type="http://schemas.openxmlformats.org/officeDocument/2006/relationships/hyperlink" Target="https://my.zakupki.prom.ua/remote/dispatcher/state_purchase_view/23854074" TargetMode="External" /><Relationship Id="rId5" Type="http://schemas.openxmlformats.org/officeDocument/2006/relationships/hyperlink" Target="https://my.zakupki.prom.ua/remote/dispatcher/state_contracting_view/7596263" TargetMode="External" /><Relationship Id="rId6" Type="http://schemas.openxmlformats.org/officeDocument/2006/relationships/hyperlink" Target="https://my.zakupki.prom.ua/remote/dispatcher/state_purchase_view/22589080" TargetMode="External" /><Relationship Id="rId7" Type="http://schemas.openxmlformats.org/officeDocument/2006/relationships/hyperlink" Target="https://my.zakupki.prom.ua/remote/dispatcher/state_contracting_view/7246855" TargetMode="External" /><Relationship Id="rId8" Type="http://schemas.openxmlformats.org/officeDocument/2006/relationships/hyperlink" Target="https://my.zakupki.prom.ua/remote/dispatcher/state_purchase_view/23350581" TargetMode="External" /><Relationship Id="rId9" Type="http://schemas.openxmlformats.org/officeDocument/2006/relationships/hyperlink" Target="https://my.zakupki.prom.ua/remote/dispatcher/state_contracting_view/7374433" TargetMode="External" /><Relationship Id="rId10" Type="http://schemas.openxmlformats.org/officeDocument/2006/relationships/hyperlink" Target="https://my.zakupki.prom.ua/remote/dispatcher/state_purchase_view/24004116" TargetMode="External" /><Relationship Id="rId11" Type="http://schemas.openxmlformats.org/officeDocument/2006/relationships/hyperlink" Target="https://my.zakupki.prom.ua/remote/dispatcher/state_contracting_view/7666887" TargetMode="External" /><Relationship Id="rId12" Type="http://schemas.openxmlformats.org/officeDocument/2006/relationships/hyperlink" Target="https://my.zakupki.prom.ua/remote/dispatcher/state_purchase_view/24571828" TargetMode="External" /><Relationship Id="rId13" Type="http://schemas.openxmlformats.org/officeDocument/2006/relationships/hyperlink" Target="https://my.zakupki.prom.ua/remote/dispatcher/state_contracting_view/8190324" TargetMode="External" /><Relationship Id="rId14" Type="http://schemas.openxmlformats.org/officeDocument/2006/relationships/hyperlink" Target="https://my.zakupki.prom.ua/remote/dispatcher/state_purchase_view/24605018" TargetMode="External" /><Relationship Id="rId15" Type="http://schemas.openxmlformats.org/officeDocument/2006/relationships/hyperlink" Target="https://my.zakupki.prom.ua/remote/dispatcher/state_contracting_view/8232499" TargetMode="External" /><Relationship Id="rId16" Type="http://schemas.openxmlformats.org/officeDocument/2006/relationships/hyperlink" Target="https://my.zakupki.prom.ua/remote/dispatcher/state_purchase_view/24538730" TargetMode="External" /><Relationship Id="rId17" Type="http://schemas.openxmlformats.org/officeDocument/2006/relationships/hyperlink" Target="https://my.zakupki.prom.ua/remote/dispatcher/state_contracting_view/7916482" TargetMode="External" /><Relationship Id="rId18" Type="http://schemas.openxmlformats.org/officeDocument/2006/relationships/hyperlink" Target="https://my.zakupki.prom.ua/remote/dispatcher/state_purchase_view/23753141" TargetMode="External" /><Relationship Id="rId19" Type="http://schemas.openxmlformats.org/officeDocument/2006/relationships/hyperlink" Target="https://my.zakupki.prom.ua/remote/dispatcher/state_purchase_lot_view/619880" TargetMode="External" /><Relationship Id="rId20" Type="http://schemas.openxmlformats.org/officeDocument/2006/relationships/hyperlink" Target="https://my.zakupki.prom.ua/remote/dispatcher/state_contracting_view/7949002" TargetMode="External" /><Relationship Id="rId21" Type="http://schemas.openxmlformats.org/officeDocument/2006/relationships/hyperlink" Target="https://my.zakupki.prom.ua/remote/dispatcher/state_purchase_view/25384442" TargetMode="External" /><Relationship Id="rId22" Type="http://schemas.openxmlformats.org/officeDocument/2006/relationships/hyperlink" Target="https://my.zakupki.prom.ua/remote/dispatcher/state_contracting_view/8321006" TargetMode="External" /><Relationship Id="rId23" Type="http://schemas.openxmlformats.org/officeDocument/2006/relationships/hyperlink" Target="https://my.zakupki.prom.ua/remote/dispatcher/state_purchase_view/24797242" TargetMode="External" /><Relationship Id="rId24" Type="http://schemas.openxmlformats.org/officeDocument/2006/relationships/hyperlink" Target="https://my.zakupki.prom.ua/remote/dispatcher/state_purchase_lot_view/635528" TargetMode="External" /><Relationship Id="rId25" Type="http://schemas.openxmlformats.org/officeDocument/2006/relationships/hyperlink" Target="https://my.zakupki.prom.ua/remote/dispatcher/state_contracting_view/8319813" TargetMode="External" /><Relationship Id="rId26" Type="http://schemas.openxmlformats.org/officeDocument/2006/relationships/hyperlink" Target="https://my.zakupki.prom.ua/remote/dispatcher/state_purchase_view/23164879" TargetMode="External" /><Relationship Id="rId27" Type="http://schemas.openxmlformats.org/officeDocument/2006/relationships/hyperlink" Target="https://my.zakupki.prom.ua/remote/dispatcher/state_contracting_view/7297277" TargetMode="External" /><Relationship Id="rId28" Type="http://schemas.openxmlformats.org/officeDocument/2006/relationships/hyperlink" Target="https://my.zakupki.prom.ua/remote/dispatcher/state_purchase_view/23374701" TargetMode="External" /><Relationship Id="rId29" Type="http://schemas.openxmlformats.org/officeDocument/2006/relationships/hyperlink" Target="https://my.zakupki.prom.ua/remote/dispatcher/state_contracting_view/7385287" TargetMode="External" /><Relationship Id="rId30" Type="http://schemas.openxmlformats.org/officeDocument/2006/relationships/hyperlink" Target="https://my.zakupki.prom.ua/remote/dispatcher/state_purchase_view/23435887" TargetMode="External" /><Relationship Id="rId31" Type="http://schemas.openxmlformats.org/officeDocument/2006/relationships/hyperlink" Target="https://my.zakupki.prom.ua/remote/dispatcher/state_contracting_view/7412115" TargetMode="External" /><Relationship Id="rId32" Type="http://schemas.openxmlformats.org/officeDocument/2006/relationships/hyperlink" Target="https://my.zakupki.prom.ua/remote/dispatcher/state_purchase_view/25226289" TargetMode="External" /><Relationship Id="rId33" Type="http://schemas.openxmlformats.org/officeDocument/2006/relationships/hyperlink" Target="https://my.zakupki.prom.ua/remote/dispatcher/state_contracting_view/8258943" TargetMode="External" /><Relationship Id="rId34" Type="http://schemas.openxmlformats.org/officeDocument/2006/relationships/hyperlink" Target="https://my.zakupki.prom.ua/remote/dispatcher/state_purchase_view/25346010" TargetMode="External" /><Relationship Id="rId35" Type="http://schemas.openxmlformats.org/officeDocument/2006/relationships/hyperlink" Target="https://my.zakupki.prom.ua/remote/dispatcher/state_contracting_view/8302472" TargetMode="External" /><Relationship Id="rId36" Type="http://schemas.openxmlformats.org/officeDocument/2006/relationships/hyperlink" Target="https://my.zakupki.prom.ua/remote/dispatcher/state_purchase_view/23439340" TargetMode="External" /><Relationship Id="rId37" Type="http://schemas.openxmlformats.org/officeDocument/2006/relationships/hyperlink" Target="https://my.zakupki.prom.ua/remote/dispatcher/state_contracting_view/7413583" TargetMode="External" /><Relationship Id="rId38" Type="http://schemas.openxmlformats.org/officeDocument/2006/relationships/hyperlink" Target="https://my.zakupki.prom.ua/remote/dispatcher/state_purchase_view/24205507" TargetMode="External" /><Relationship Id="rId39" Type="http://schemas.openxmlformats.org/officeDocument/2006/relationships/hyperlink" Target="https://my.zakupki.prom.ua/remote/dispatcher/state_contracting_view/7758616" TargetMode="External" /><Relationship Id="rId40" Type="http://schemas.openxmlformats.org/officeDocument/2006/relationships/hyperlink" Target="https://my.zakupki.prom.ua/remote/dispatcher/state_purchase_view/24613883" TargetMode="External" /><Relationship Id="rId41" Type="http://schemas.openxmlformats.org/officeDocument/2006/relationships/hyperlink" Target="https://my.zakupki.prom.ua/remote/dispatcher/state_contracting_view/7963442" TargetMode="External" /><Relationship Id="rId42" Type="http://schemas.openxmlformats.org/officeDocument/2006/relationships/hyperlink" Target="https://my.zakupki.prom.ua/remote/dispatcher/state_purchase_view/24399595" TargetMode="External" /><Relationship Id="rId43" Type="http://schemas.openxmlformats.org/officeDocument/2006/relationships/hyperlink" Target="https://my.zakupki.prom.ua/remote/dispatcher/state_contracting_view/7851110" TargetMode="External" /><Relationship Id="rId44" Type="http://schemas.openxmlformats.org/officeDocument/2006/relationships/hyperlink" Target="https://my.zakupki.prom.ua/remote/dispatcher/state_purchase_view/22799691" TargetMode="External" /><Relationship Id="rId45" Type="http://schemas.openxmlformats.org/officeDocument/2006/relationships/hyperlink" Target="https://my.zakupki.prom.ua/remote/dispatcher/state_contracting_view/7286238" TargetMode="External" /><Relationship Id="rId46" Type="http://schemas.openxmlformats.org/officeDocument/2006/relationships/hyperlink" Target="https://my.zakupki.prom.ua/remote/dispatcher/state_purchase_view/23652308" TargetMode="External" /><Relationship Id="rId47" Type="http://schemas.openxmlformats.org/officeDocument/2006/relationships/hyperlink" Target="https://my.zakupki.prom.ua/remote/dispatcher/state_contracting_view/7823822" TargetMode="External" /><Relationship Id="rId48" Type="http://schemas.openxmlformats.org/officeDocument/2006/relationships/hyperlink" Target="https://my.zakupki.prom.ua/remote/dispatcher/state_purchase_view/25343397" TargetMode="External" /><Relationship Id="rId49" Type="http://schemas.openxmlformats.org/officeDocument/2006/relationships/hyperlink" Target="https://my.zakupki.prom.ua/remote/dispatcher/state_contracting_view/8301335" TargetMode="External" /><Relationship Id="rId50" Type="http://schemas.openxmlformats.org/officeDocument/2006/relationships/hyperlink" Target="https://my.zakupki.prom.ua/remote/dispatcher/state_purchase_view/24797242" TargetMode="External" /><Relationship Id="rId51" Type="http://schemas.openxmlformats.org/officeDocument/2006/relationships/hyperlink" Target="https://my.zakupki.prom.ua/remote/dispatcher/state_purchase_lot_view/635527" TargetMode="External" /><Relationship Id="rId52" Type="http://schemas.openxmlformats.org/officeDocument/2006/relationships/hyperlink" Target="https://my.zakupki.prom.ua/remote/dispatcher/state_contracting_view/8296329" TargetMode="External" /><Relationship Id="rId53" Type="http://schemas.openxmlformats.org/officeDocument/2006/relationships/hyperlink" Target="https://my.zakupki.prom.ua/remote/dispatcher/state_purchase_view/24063971" TargetMode="External" /><Relationship Id="rId54" Type="http://schemas.openxmlformats.org/officeDocument/2006/relationships/hyperlink" Target="https://my.zakupki.prom.ua/remote/dispatcher/state_contracting_view/7692282" TargetMode="External" /><Relationship Id="rId55" Type="http://schemas.openxmlformats.org/officeDocument/2006/relationships/hyperlink" Target="https://my.zakupki.prom.ua/remote/dispatcher/state_purchase_view/24093882" TargetMode="External" /><Relationship Id="rId56" Type="http://schemas.openxmlformats.org/officeDocument/2006/relationships/hyperlink" Target="https://my.zakupki.prom.ua/remote/dispatcher/state_contracting_view/7706260" TargetMode="External" /><Relationship Id="rId57" Type="http://schemas.openxmlformats.org/officeDocument/2006/relationships/hyperlink" Target="https://my.zakupki.prom.ua/remote/dispatcher/state_purchase_view/23584070" TargetMode="External" /><Relationship Id="rId58" Type="http://schemas.openxmlformats.org/officeDocument/2006/relationships/hyperlink" Target="https://my.zakupki.prom.ua/remote/dispatcher/state_contracting_view/7736765" TargetMode="External" /><Relationship Id="rId59" Type="http://schemas.openxmlformats.org/officeDocument/2006/relationships/hyperlink" Target="https://my.zakupki.prom.ua/remote/dispatcher/state_purchase_view/24797242" TargetMode="External" /><Relationship Id="rId60" Type="http://schemas.openxmlformats.org/officeDocument/2006/relationships/hyperlink" Target="https://my.zakupki.prom.ua/remote/dispatcher/state_purchase_lot_view/635529" TargetMode="External" /><Relationship Id="rId61" Type="http://schemas.openxmlformats.org/officeDocument/2006/relationships/hyperlink" Target="https://my.zakupki.prom.ua/remote/dispatcher/state_contracting_view/8296136" TargetMode="External" /><Relationship Id="rId62" Type="http://schemas.openxmlformats.org/officeDocument/2006/relationships/hyperlink" Target="https://my.zakupki.prom.ua/remote/dispatcher/state_purchase_view/22882414" TargetMode="External" /><Relationship Id="rId63" Type="http://schemas.openxmlformats.org/officeDocument/2006/relationships/hyperlink" Target="https://my.zakupki.prom.ua/remote/dispatcher/state_contracting_view/7299578" TargetMode="External" /><Relationship Id="rId64" Type="http://schemas.openxmlformats.org/officeDocument/2006/relationships/hyperlink" Target="https://my.zakupki.prom.ua/remote/dispatcher/state_purchase_view/25342337" TargetMode="External" /><Relationship Id="rId65" Type="http://schemas.openxmlformats.org/officeDocument/2006/relationships/hyperlink" Target="https://my.zakupki.prom.ua/remote/dispatcher/state_contracting_view/8301322" TargetMode="External" /><Relationship Id="rId66" Type="http://schemas.openxmlformats.org/officeDocument/2006/relationships/hyperlink" Target="https://my.zakupki.prom.ua/remote/dispatcher/state_purchase_view/23664674" TargetMode="External" /><Relationship Id="rId67" Type="http://schemas.openxmlformats.org/officeDocument/2006/relationships/hyperlink" Target="https://my.zakupki.prom.ua/remote/dispatcher/state_contracting_view/7841394" TargetMode="External" /><Relationship Id="rId68" Type="http://schemas.openxmlformats.org/officeDocument/2006/relationships/hyperlink" Target="https://my.zakupki.prom.ua/remote/dispatcher/state_purchase_view/23753141" TargetMode="External" /><Relationship Id="rId69" Type="http://schemas.openxmlformats.org/officeDocument/2006/relationships/hyperlink" Target="https://my.zakupki.prom.ua/remote/dispatcher/state_purchase_lot_view/619879" TargetMode="External" /><Relationship Id="rId70" Type="http://schemas.openxmlformats.org/officeDocument/2006/relationships/hyperlink" Target="https://my.zakupki.prom.ua/remote/dispatcher/state_contracting_view/7925138" TargetMode="External" /><Relationship Id="rId71" Type="http://schemas.openxmlformats.org/officeDocument/2006/relationships/hyperlink" Target="https://my.zakupki.prom.ua/remote/dispatcher/state_purchase_view/23559514" TargetMode="External" /><Relationship Id="rId72" Type="http://schemas.openxmlformats.org/officeDocument/2006/relationships/hyperlink" Target="https://my.zakupki.prom.ua/remote/dispatcher/state_contracting_view/7464428" TargetMode="External" /><Relationship Id="rId73" Type="http://schemas.openxmlformats.org/officeDocument/2006/relationships/hyperlink" Target="https://my.zakupki.prom.ua/remote/dispatcher/state_purchase_view/25189516" TargetMode="External" /><Relationship Id="rId74" Type="http://schemas.openxmlformats.org/officeDocument/2006/relationships/hyperlink" Target="https://my.zakupki.prom.ua/remote/dispatcher/state_contracting_view/8235048" TargetMode="External" /><Relationship Id="rId75" Type="http://schemas.openxmlformats.org/officeDocument/2006/relationships/hyperlink" Target="https://my.zakupki.prom.ua/remote/dispatcher/state_purchase_view/23167098" TargetMode="External" /><Relationship Id="rId76" Type="http://schemas.openxmlformats.org/officeDocument/2006/relationships/hyperlink" Target="https://my.zakupki.prom.ua/remote/dispatcher/state_contracting_view/7298081" TargetMode="External" /><Relationship Id="rId77" Type="http://schemas.openxmlformats.org/officeDocument/2006/relationships/hyperlink" Target="https://my.zakupki.prom.ua/remote/dispatcher/state_purchase_view/24010632" TargetMode="External" /><Relationship Id="rId78" Type="http://schemas.openxmlformats.org/officeDocument/2006/relationships/hyperlink" Target="https://my.zakupki.prom.ua/remote/dispatcher/state_contracting_view/7668289" TargetMode="External" /><Relationship Id="rId79" Type="http://schemas.openxmlformats.org/officeDocument/2006/relationships/hyperlink" Target="https://my.zakupki.prom.ua/remote/dispatcher/state_purchase_view/23608874" TargetMode="External" /><Relationship Id="rId80" Type="http://schemas.openxmlformats.org/officeDocument/2006/relationships/hyperlink" Target="https://my.zakupki.prom.ua/remote/dispatcher/state_contracting_view/7486653" TargetMode="External" /><Relationship Id="rId81" Type="http://schemas.openxmlformats.org/officeDocument/2006/relationships/hyperlink" Target="https://my.zakupki.prom.ua/remote/dispatcher/state_purchase_view/23639717" TargetMode="External" /><Relationship Id="rId82" Type="http://schemas.openxmlformats.org/officeDocument/2006/relationships/hyperlink" Target="https://my.zakupki.prom.ua/remote/dispatcher/state_contracting_view/7500072" TargetMode="External" /><Relationship Id="rId83" Type="http://schemas.openxmlformats.org/officeDocument/2006/relationships/hyperlink" Target="https://my.zakupki.prom.ua/remote/dispatcher/state_purchase_view/23095933" TargetMode="External" /><Relationship Id="rId84" Type="http://schemas.openxmlformats.org/officeDocument/2006/relationships/hyperlink" Target="https://my.zakupki.prom.ua/remote/dispatcher/state_contracting_view/7270997" TargetMode="External" /><Relationship Id="rId85" Type="http://schemas.openxmlformats.org/officeDocument/2006/relationships/hyperlink" Target="https://my.zakupki.prom.ua/remote/dispatcher/state_purchase_view/25386486" TargetMode="External" /><Relationship Id="rId86" Type="http://schemas.openxmlformats.org/officeDocument/2006/relationships/hyperlink" Target="https://my.zakupki.prom.ua/remote/dispatcher/state_contracting_view/8321817" TargetMode="External" /><Relationship Id="rId87" Type="http://schemas.openxmlformats.org/officeDocument/2006/relationships/hyperlink" Target="https://my.zakupki.prom.ua/remote/dispatcher/state_purchase_view/23762074" TargetMode="External" /><Relationship Id="rId88" Type="http://schemas.openxmlformats.org/officeDocument/2006/relationships/hyperlink" Target="https://my.zakupki.prom.ua/remote/dispatcher/state_contracting_view/7985287" TargetMode="External" /><Relationship Id="rId89" Type="http://schemas.openxmlformats.org/officeDocument/2006/relationships/hyperlink" Target="https://my.zakupki.prom.ua/remote/dispatcher/state_purchase_view/24613966" TargetMode="External" /><Relationship Id="rId90" Type="http://schemas.openxmlformats.org/officeDocument/2006/relationships/hyperlink" Target="https://my.zakupki.prom.ua/remote/dispatcher/state_contracting_view/7963649" TargetMode="External" /><Relationship Id="rId91" Type="http://schemas.openxmlformats.org/officeDocument/2006/relationships/hyperlink" Target="https://my.zakupki.prom.ua/remote/dispatcher/state_purchase_view/24894626" TargetMode="External" /><Relationship Id="rId92" Type="http://schemas.openxmlformats.org/officeDocument/2006/relationships/hyperlink" Target="https://my.zakupki.prom.ua/remote/dispatcher/state_contracting_view/8087150" TargetMode="External" /><Relationship Id="rId93" Type="http://schemas.openxmlformats.org/officeDocument/2006/relationships/hyperlink" Target="https://my.zakupki.prom.ua/remote/dispatcher/state_purchase_view/23351493" TargetMode="External" /><Relationship Id="rId94" Type="http://schemas.openxmlformats.org/officeDocument/2006/relationships/hyperlink" Target="https://my.zakupki.prom.ua/remote/dispatcher/state_contracting_view/7374628" TargetMode="External" /><Relationship Id="rId95" Type="http://schemas.openxmlformats.org/officeDocument/2006/relationships/hyperlink" Target="https://my.zakupki.prom.ua/remote/dispatcher/state_purchase_view/23098773" TargetMode="External" /><Relationship Id="rId96" Type="http://schemas.openxmlformats.org/officeDocument/2006/relationships/hyperlink" Target="https://my.zakupki.prom.ua/remote/dispatcher/state_contracting_view/7271880" TargetMode="External" /><Relationship Id="rId97" Type="http://schemas.openxmlformats.org/officeDocument/2006/relationships/hyperlink" Target="https://my.zakupki.prom.ua/remote/dispatcher/state_purchase_view/24446270" TargetMode="External" /><Relationship Id="rId98" Type="http://schemas.openxmlformats.org/officeDocument/2006/relationships/hyperlink" Target="https://my.zakupki.prom.ua/remote/dispatcher/state_contracting_view/8295438" TargetMode="External" /><Relationship Id="rId99" Type="http://schemas.openxmlformats.org/officeDocument/2006/relationships/hyperlink" Target="https://my.zakupki.prom.ua/remote/dispatcher/state_purchase_view/24711071" TargetMode="External" /><Relationship Id="rId100" Type="http://schemas.openxmlformats.org/officeDocument/2006/relationships/hyperlink" Target="https://my.zakupki.prom.ua/remote/dispatcher/state_contracting_view/7998538" TargetMode="External" /><Relationship Id="rId101" Type="http://schemas.openxmlformats.org/officeDocument/2006/relationships/hyperlink" Target="https://my.zakupki.prom.ua/remote/dispatcher/state_purchase_view/23555824" TargetMode="External" /><Relationship Id="rId102" Type="http://schemas.openxmlformats.org/officeDocument/2006/relationships/hyperlink" Target="https://my.zakupki.prom.ua/remote/dispatcher/state_contracting_view/7463557" TargetMode="External" /><Relationship Id="rId103" Type="http://schemas.openxmlformats.org/officeDocument/2006/relationships/hyperlink" Target="https://my.zakupki.prom.ua/remote/dispatcher/state_purchase_view/25345702" TargetMode="External" /><Relationship Id="rId104" Type="http://schemas.openxmlformats.org/officeDocument/2006/relationships/hyperlink" Target="https://my.zakupki.prom.ua/remote/dispatcher/state_contracting_view/83026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5.00390625" style="0" customWidth="1"/>
    <col min="2" max="4" width="25.00390625" style="0" customWidth="1"/>
    <col min="5" max="7" width="35.00390625" style="0" customWidth="1"/>
    <col min="8" max="9" width="30.00390625" style="0" customWidth="1"/>
    <col min="10" max="12" width="15.00390625" style="0" customWidth="1"/>
    <col min="13" max="15" width="10.00390625" style="0" customWidth="1"/>
  </cols>
  <sheetData>
    <row r="1" ht="15">
      <c r="A1" s="1" t="s">
        <v>215</v>
      </c>
    </row>
    <row r="2" ht="15">
      <c r="A2" s="2" t="s">
        <v>83</v>
      </c>
    </row>
    <row r="4" spans="1:15" ht="39">
      <c r="A4" s="3" t="s">
        <v>218</v>
      </c>
      <c r="B4" s="3" t="s">
        <v>85</v>
      </c>
      <c r="C4" s="3" t="s">
        <v>86</v>
      </c>
      <c r="D4" s="3" t="s">
        <v>82</v>
      </c>
      <c r="E4" s="3" t="s">
        <v>205</v>
      </c>
      <c r="F4" s="3" t="s">
        <v>168</v>
      </c>
      <c r="G4" s="3" t="s">
        <v>116</v>
      </c>
      <c r="H4" s="3" t="s">
        <v>204</v>
      </c>
      <c r="I4" s="3" t="s">
        <v>145</v>
      </c>
      <c r="J4" s="3" t="s">
        <v>84</v>
      </c>
      <c r="K4" s="3" t="s">
        <v>136</v>
      </c>
      <c r="L4" s="3" t="s">
        <v>181</v>
      </c>
      <c r="M4" s="3" t="s">
        <v>101</v>
      </c>
      <c r="N4" s="3" t="s">
        <v>100</v>
      </c>
      <c r="O4" s="3" t="s">
        <v>180</v>
      </c>
    </row>
    <row r="5" spans="1:15" ht="15">
      <c r="A5" s="4">
        <v>1</v>
      </c>
      <c r="B5" s="2" t="str">
        <f>HYPERLINK("https://my.zakupki.prom.ua/remote/dispatcher/state_purchase_view/25122698","UA-2021-03-22-005902-c")</f>
        <v>UA-2021-03-22-005902-c</v>
      </c>
      <c r="C5" s="2" t="s">
        <v>135</v>
      </c>
      <c r="D5" s="2" t="str">
        <f>HYPERLINK("https://my.zakupki.prom.ua/remote/dispatcher/state_contracting_view/8198305","UA-2021-03-22-005902-c-c1")</f>
        <v>UA-2021-03-22-005902-c-c1</v>
      </c>
      <c r="E5" s="1" t="s">
        <v>212</v>
      </c>
      <c r="F5" s="1" t="s">
        <v>81</v>
      </c>
      <c r="G5" s="1" t="s">
        <v>18</v>
      </c>
      <c r="H5" s="1" t="s">
        <v>107</v>
      </c>
      <c r="I5" s="1" t="s">
        <v>213</v>
      </c>
      <c r="J5" s="1" t="s">
        <v>39</v>
      </c>
      <c r="K5" s="1" t="s">
        <v>239</v>
      </c>
      <c r="L5" s="5">
        <v>2998</v>
      </c>
      <c r="M5" s="6">
        <v>44277</v>
      </c>
      <c r="N5" s="6">
        <v>44561</v>
      </c>
      <c r="O5" s="1" t="s">
        <v>216</v>
      </c>
    </row>
    <row r="6" spans="1:15" ht="15">
      <c r="A6" s="4">
        <v>2</v>
      </c>
      <c r="B6" s="2" t="str">
        <f>HYPERLINK("https://my.zakupki.prom.ua/remote/dispatcher/state_purchase_view/23854074","UA-2021-02-10-003874-a")</f>
        <v>UA-2021-02-10-003874-a</v>
      </c>
      <c r="C6" s="2" t="s">
        <v>135</v>
      </c>
      <c r="D6" s="2" t="str">
        <f>HYPERLINK("https://my.zakupki.prom.ua/remote/dispatcher/state_contracting_view/7596263","UA-2021-02-10-003874-a-a1")</f>
        <v>UA-2021-02-10-003874-a-a1</v>
      </c>
      <c r="E6" s="1" t="s">
        <v>163</v>
      </c>
      <c r="F6" s="1" t="s">
        <v>167</v>
      </c>
      <c r="G6" s="1" t="s">
        <v>70</v>
      </c>
      <c r="H6" s="1" t="s">
        <v>107</v>
      </c>
      <c r="I6" s="1" t="s">
        <v>192</v>
      </c>
      <c r="J6" s="1" t="s">
        <v>45</v>
      </c>
      <c r="K6" s="1" t="s">
        <v>254</v>
      </c>
      <c r="L6" s="5">
        <v>800</v>
      </c>
      <c r="M6" s="6">
        <v>44237</v>
      </c>
      <c r="N6" s="6">
        <v>44561</v>
      </c>
      <c r="O6" s="1" t="s">
        <v>216</v>
      </c>
    </row>
    <row r="7" spans="1:15" ht="15">
      <c r="A7" s="4">
        <v>3</v>
      </c>
      <c r="B7" s="2" t="str">
        <f>HYPERLINK("https://my.zakupki.prom.ua/remote/dispatcher/state_purchase_view/22589080","UA-2020-12-23-014906-c")</f>
        <v>UA-2020-12-23-014906-c</v>
      </c>
      <c r="C7" s="2" t="s">
        <v>135</v>
      </c>
      <c r="D7" s="2" t="str">
        <f>HYPERLINK("https://my.zakupki.prom.ua/remote/dispatcher/state_contracting_view/7246855","UA-2020-12-23-014906-c-c1")</f>
        <v>UA-2020-12-23-014906-c-c1</v>
      </c>
      <c r="E7" s="1" t="s">
        <v>217</v>
      </c>
      <c r="F7" s="1" t="s">
        <v>217</v>
      </c>
      <c r="G7" s="1" t="s">
        <v>75</v>
      </c>
      <c r="H7" s="1" t="s">
        <v>144</v>
      </c>
      <c r="I7" s="1" t="s">
        <v>111</v>
      </c>
      <c r="J7" s="1" t="s">
        <v>1</v>
      </c>
      <c r="K7" s="1" t="s">
        <v>7</v>
      </c>
      <c r="L7" s="5">
        <v>1302770</v>
      </c>
      <c r="M7" s="6">
        <v>44214</v>
      </c>
      <c r="N7" s="6">
        <v>44561</v>
      </c>
      <c r="O7" s="1" t="s">
        <v>216</v>
      </c>
    </row>
    <row r="8" spans="1:15" ht="15">
      <c r="A8" s="4">
        <v>4</v>
      </c>
      <c r="B8" s="2" t="str">
        <f>HYPERLINK("https://my.zakupki.prom.ua/remote/dispatcher/state_purchase_view/23350581","UA-2021-01-27-012552-b")</f>
        <v>UA-2021-01-27-012552-b</v>
      </c>
      <c r="C8" s="2" t="s">
        <v>135</v>
      </c>
      <c r="D8" s="2" t="str">
        <f>HYPERLINK("https://my.zakupki.prom.ua/remote/dispatcher/state_contracting_view/7374433","UA-2021-01-27-012552-b-b1")</f>
        <v>UA-2021-01-27-012552-b-b1</v>
      </c>
      <c r="E8" s="1" t="s">
        <v>197</v>
      </c>
      <c r="F8" s="1" t="s">
        <v>197</v>
      </c>
      <c r="G8" s="1" t="s">
        <v>65</v>
      </c>
      <c r="H8" s="1" t="s">
        <v>107</v>
      </c>
      <c r="I8" s="1" t="s">
        <v>90</v>
      </c>
      <c r="J8" s="1" t="s">
        <v>52</v>
      </c>
      <c r="K8" s="1" t="s">
        <v>20</v>
      </c>
      <c r="L8" s="5">
        <v>5797.44</v>
      </c>
      <c r="M8" s="6">
        <v>44223</v>
      </c>
      <c r="N8" s="6">
        <v>44561</v>
      </c>
      <c r="O8" s="1" t="s">
        <v>216</v>
      </c>
    </row>
    <row r="9" spans="1:15" ht="15">
      <c r="A9" s="4">
        <v>5</v>
      </c>
      <c r="B9" s="2" t="str">
        <f>HYPERLINK("https://my.zakupki.prom.ua/remote/dispatcher/state_purchase_view/24004116","UA-2021-02-15-003184-c")</f>
        <v>UA-2021-02-15-003184-c</v>
      </c>
      <c r="C9" s="2" t="s">
        <v>135</v>
      </c>
      <c r="D9" s="2" t="str">
        <f>HYPERLINK("https://my.zakupki.prom.ua/remote/dispatcher/state_contracting_view/7666887","UA-2021-02-15-003184-c-c1")</f>
        <v>UA-2021-02-15-003184-c-c1</v>
      </c>
      <c r="E9" s="1" t="s">
        <v>126</v>
      </c>
      <c r="F9" s="1" t="s">
        <v>124</v>
      </c>
      <c r="G9" s="1" t="s">
        <v>72</v>
      </c>
      <c r="H9" s="1" t="s">
        <v>107</v>
      </c>
      <c r="I9" s="1" t="s">
        <v>139</v>
      </c>
      <c r="J9" s="1" t="s">
        <v>41</v>
      </c>
      <c r="K9" s="1" t="s">
        <v>219</v>
      </c>
      <c r="L9" s="5">
        <v>2640</v>
      </c>
      <c r="M9" s="6">
        <v>44242</v>
      </c>
      <c r="N9" s="6">
        <v>44561</v>
      </c>
      <c r="O9" s="1" t="s">
        <v>216</v>
      </c>
    </row>
    <row r="10" spans="1:15" ht="15">
      <c r="A10" s="4">
        <v>6</v>
      </c>
      <c r="B10" s="2" t="str">
        <f>HYPERLINK("https://my.zakupki.prom.ua/remote/dispatcher/state_purchase_view/24571828","UA-2021-03-03-008129-c")</f>
        <v>UA-2021-03-03-008129-c</v>
      </c>
      <c r="C10" s="2" t="s">
        <v>135</v>
      </c>
      <c r="D10" s="2" t="str">
        <f>HYPERLINK("https://my.zakupki.prom.ua/remote/dispatcher/state_contracting_view/8190324","UA-2021-03-03-008129-c-b1")</f>
        <v>UA-2021-03-03-008129-c-b1</v>
      </c>
      <c r="E10" s="1" t="s">
        <v>120</v>
      </c>
      <c r="F10" s="1" t="s">
        <v>98</v>
      </c>
      <c r="G10" s="1" t="s">
        <v>32</v>
      </c>
      <c r="H10" s="1" t="s">
        <v>102</v>
      </c>
      <c r="I10" s="1" t="s">
        <v>210</v>
      </c>
      <c r="J10" s="1" t="s">
        <v>39</v>
      </c>
      <c r="K10" s="1" t="s">
        <v>238</v>
      </c>
      <c r="L10" s="5">
        <v>4988</v>
      </c>
      <c r="M10" s="6">
        <v>44277</v>
      </c>
      <c r="N10" s="6">
        <v>44561</v>
      </c>
      <c r="O10" s="1" t="s">
        <v>216</v>
      </c>
    </row>
    <row r="11" spans="1:15" ht="15">
      <c r="A11" s="4">
        <v>7</v>
      </c>
      <c r="B11" s="2" t="str">
        <f>HYPERLINK("https://my.zakupki.prom.ua/remote/dispatcher/state_purchase_view/24605018","UA-2021-03-04-007396-c")</f>
        <v>UA-2021-03-04-007396-c</v>
      </c>
      <c r="C11" s="2" t="s">
        <v>135</v>
      </c>
      <c r="D11" s="2" t="str">
        <f>HYPERLINK("https://my.zakupki.prom.ua/remote/dispatcher/state_contracting_view/8232499","UA-2021-03-04-007396-c-a1")</f>
        <v>UA-2021-03-04-007396-c-a1</v>
      </c>
      <c r="E11" s="1" t="s">
        <v>119</v>
      </c>
      <c r="F11" s="1" t="s">
        <v>179</v>
      </c>
      <c r="G11" s="1" t="s">
        <v>32</v>
      </c>
      <c r="H11" s="1" t="s">
        <v>102</v>
      </c>
      <c r="I11" s="1" t="s">
        <v>210</v>
      </c>
      <c r="J11" s="1" t="s">
        <v>39</v>
      </c>
      <c r="K11" s="1" t="s">
        <v>240</v>
      </c>
      <c r="L11" s="5">
        <v>12988</v>
      </c>
      <c r="M11" s="6">
        <v>44279</v>
      </c>
      <c r="N11" s="6">
        <v>44561</v>
      </c>
      <c r="O11" s="1" t="s">
        <v>216</v>
      </c>
    </row>
    <row r="12" spans="1:15" ht="15">
      <c r="A12" s="4">
        <v>8</v>
      </c>
      <c r="B12" s="2" t="str">
        <f>HYPERLINK("https://my.zakupki.prom.ua/remote/dispatcher/state_purchase_view/24538730","UA-2021-03-02-009558-b")</f>
        <v>UA-2021-03-02-009558-b</v>
      </c>
      <c r="C12" s="2" t="s">
        <v>135</v>
      </c>
      <c r="D12" s="2" t="str">
        <f>HYPERLINK("https://my.zakupki.prom.ua/remote/dispatcher/state_contracting_view/7916482","UA-2021-03-02-009558-b-b1")</f>
        <v>UA-2021-03-02-009558-b-b1</v>
      </c>
      <c r="E12" s="1" t="s">
        <v>164</v>
      </c>
      <c r="F12" s="1" t="s">
        <v>165</v>
      </c>
      <c r="G12" s="1" t="s">
        <v>67</v>
      </c>
      <c r="H12" s="1" t="s">
        <v>107</v>
      </c>
      <c r="I12" s="1" t="s">
        <v>87</v>
      </c>
      <c r="J12" s="1" t="s">
        <v>17</v>
      </c>
      <c r="K12" s="1" t="s">
        <v>252</v>
      </c>
      <c r="L12" s="5">
        <v>15000</v>
      </c>
      <c r="M12" s="6">
        <v>44257</v>
      </c>
      <c r="N12" s="6">
        <v>44561</v>
      </c>
      <c r="O12" s="1" t="s">
        <v>216</v>
      </c>
    </row>
    <row r="13" spans="1:15" ht="15">
      <c r="A13" s="4">
        <v>9</v>
      </c>
      <c r="B13" s="2" t="str">
        <f>HYPERLINK("https://my.zakupki.prom.ua/remote/dispatcher/state_purchase_view/23753141","UA-2021-02-08-004293-a")</f>
        <v>UA-2021-02-08-004293-a</v>
      </c>
      <c r="C13" s="2" t="str">
        <f>HYPERLINK("https://my.zakupki.prom.ua/remote/dispatcher/state_purchase_lot_view/619880","UA-2021-02-08-004293-a-L619880")</f>
        <v>UA-2021-02-08-004293-a-L619880</v>
      </c>
      <c r="D13" s="2" t="str">
        <f>HYPERLINK("https://my.zakupki.prom.ua/remote/dispatcher/state_contracting_view/7949002","UA-2021-02-08-004293-a-a2")</f>
        <v>UA-2021-02-08-004293-a-a2</v>
      </c>
      <c r="E13" s="1" t="s">
        <v>173</v>
      </c>
      <c r="F13" s="1" t="s">
        <v>174</v>
      </c>
      <c r="G13" s="1" t="s">
        <v>35</v>
      </c>
      <c r="H13" s="1" t="s">
        <v>102</v>
      </c>
      <c r="I13" s="1" t="s">
        <v>182</v>
      </c>
      <c r="J13" s="1" t="s">
        <v>37</v>
      </c>
      <c r="K13" s="1" t="s">
        <v>231</v>
      </c>
      <c r="L13" s="5">
        <v>16049.4</v>
      </c>
      <c r="M13" s="6">
        <v>44259</v>
      </c>
      <c r="N13" s="6">
        <v>44561</v>
      </c>
      <c r="O13" s="1" t="s">
        <v>216</v>
      </c>
    </row>
    <row r="14" spans="1:15" ht="15">
      <c r="A14" s="4">
        <v>10</v>
      </c>
      <c r="B14" s="2" t="str">
        <f>HYPERLINK("https://my.zakupki.prom.ua/remote/dispatcher/state_purchase_view/25384442","UA-2021-03-30-002481-a")</f>
        <v>UA-2021-03-30-002481-a</v>
      </c>
      <c r="C14" s="2" t="s">
        <v>135</v>
      </c>
      <c r="D14" s="2" t="str">
        <f>HYPERLINK("https://my.zakupki.prom.ua/remote/dispatcher/state_contracting_view/8321006","UA-2021-03-30-002481-a-a1")</f>
        <v>UA-2021-03-30-002481-a-a1</v>
      </c>
      <c r="E14" s="1" t="s">
        <v>206</v>
      </c>
      <c r="F14" s="1" t="s">
        <v>123</v>
      </c>
      <c r="G14" s="1" t="s">
        <v>8</v>
      </c>
      <c r="H14" s="1" t="s">
        <v>107</v>
      </c>
      <c r="I14" s="1" t="s">
        <v>191</v>
      </c>
      <c r="J14" s="1" t="s">
        <v>51</v>
      </c>
      <c r="K14" s="1" t="s">
        <v>246</v>
      </c>
      <c r="L14" s="5">
        <v>1440</v>
      </c>
      <c r="M14" s="6">
        <v>44285</v>
      </c>
      <c r="N14" s="6">
        <v>44561</v>
      </c>
      <c r="O14" s="1" t="s">
        <v>216</v>
      </c>
    </row>
    <row r="15" spans="1:15" ht="15">
      <c r="A15" s="4">
        <v>11</v>
      </c>
      <c r="B15" s="2" t="str">
        <f>HYPERLINK("https://my.zakupki.prom.ua/remote/dispatcher/state_purchase_view/24797242","UA-2021-03-11-007969-b")</f>
        <v>UA-2021-03-11-007969-b</v>
      </c>
      <c r="C15" s="2" t="str">
        <f>HYPERLINK("https://my.zakupki.prom.ua/remote/dispatcher/state_purchase_lot_view/635528","UA-2021-03-11-007969-b-L635528")</f>
        <v>UA-2021-03-11-007969-b-L635528</v>
      </c>
      <c r="D15" s="2" t="str">
        <f>HYPERLINK("https://my.zakupki.prom.ua/remote/dispatcher/state_contracting_view/8319813","UA-2021-03-11-007969-b-c2")</f>
        <v>UA-2021-03-11-007969-b-c2</v>
      </c>
      <c r="E15" s="1" t="s">
        <v>143</v>
      </c>
      <c r="F15" s="1" t="s">
        <v>114</v>
      </c>
      <c r="G15" s="1" t="s">
        <v>35</v>
      </c>
      <c r="H15" s="1" t="s">
        <v>102</v>
      </c>
      <c r="I15" s="1" t="s">
        <v>208</v>
      </c>
      <c r="J15" s="1" t="s">
        <v>40</v>
      </c>
      <c r="K15" s="1" t="s">
        <v>249</v>
      </c>
      <c r="L15" s="5">
        <v>11160</v>
      </c>
      <c r="M15" s="6">
        <v>44285</v>
      </c>
      <c r="N15" s="6">
        <v>44561</v>
      </c>
      <c r="O15" s="1" t="s">
        <v>216</v>
      </c>
    </row>
    <row r="16" spans="1:15" ht="15">
      <c r="A16" s="4">
        <v>12</v>
      </c>
      <c r="B16" s="2" t="str">
        <f>HYPERLINK("https://my.zakupki.prom.ua/remote/dispatcher/state_purchase_view/23164879","UA-2021-01-22-004940-b")</f>
        <v>UA-2021-01-22-004940-b</v>
      </c>
      <c r="C16" s="2" t="s">
        <v>135</v>
      </c>
      <c r="D16" s="2" t="str">
        <f>HYPERLINK("https://my.zakupki.prom.ua/remote/dispatcher/state_contracting_view/7297277","UA-2021-01-22-004940-b-b1")</f>
        <v>UA-2021-01-22-004940-b-b1</v>
      </c>
      <c r="E16" s="1" t="s">
        <v>161</v>
      </c>
      <c r="F16" s="1" t="s">
        <v>161</v>
      </c>
      <c r="G16" s="1" t="s">
        <v>25</v>
      </c>
      <c r="H16" s="1" t="s">
        <v>107</v>
      </c>
      <c r="I16" s="1" t="s">
        <v>189</v>
      </c>
      <c r="J16" s="1" t="s">
        <v>38</v>
      </c>
      <c r="K16" s="1" t="s">
        <v>229</v>
      </c>
      <c r="L16" s="5">
        <v>23328</v>
      </c>
      <c r="M16" s="6">
        <v>44218</v>
      </c>
      <c r="N16" s="6">
        <v>44561</v>
      </c>
      <c r="O16" s="1" t="s">
        <v>216</v>
      </c>
    </row>
    <row r="17" spans="1:15" ht="15">
      <c r="A17" s="4">
        <v>13</v>
      </c>
      <c r="B17" s="2" t="str">
        <f>HYPERLINK("https://my.zakupki.prom.ua/remote/dispatcher/state_purchase_view/23374701","UA-2021-01-28-004375-b")</f>
        <v>UA-2021-01-28-004375-b</v>
      </c>
      <c r="C17" s="2" t="s">
        <v>135</v>
      </c>
      <c r="D17" s="2" t="str">
        <f>HYPERLINK("https://my.zakupki.prom.ua/remote/dispatcher/state_contracting_view/7385287","UA-2021-01-28-004375-b-b1")</f>
        <v>UA-2021-01-28-004375-b-b1</v>
      </c>
      <c r="E17" s="1" t="s">
        <v>166</v>
      </c>
      <c r="F17" s="1" t="s">
        <v>166</v>
      </c>
      <c r="G17" s="1" t="s">
        <v>69</v>
      </c>
      <c r="H17" s="1" t="s">
        <v>107</v>
      </c>
      <c r="I17" s="1" t="s">
        <v>194</v>
      </c>
      <c r="J17" s="1" t="s">
        <v>43</v>
      </c>
      <c r="K17" s="1" t="s">
        <v>12</v>
      </c>
      <c r="L17" s="5">
        <v>4800</v>
      </c>
      <c r="M17" s="6">
        <v>44224</v>
      </c>
      <c r="N17" s="6">
        <v>44561</v>
      </c>
      <c r="O17" s="1" t="s">
        <v>216</v>
      </c>
    </row>
    <row r="18" spans="1:15" ht="15">
      <c r="A18" s="4">
        <v>14</v>
      </c>
      <c r="B18" s="2" t="str">
        <f>HYPERLINK("https://my.zakupki.prom.ua/remote/dispatcher/state_purchase_view/23435887","UA-2021-01-29-006136-b")</f>
        <v>UA-2021-01-29-006136-b</v>
      </c>
      <c r="C18" s="2" t="s">
        <v>135</v>
      </c>
      <c r="D18" s="2" t="str">
        <f>HYPERLINK("https://my.zakupki.prom.ua/remote/dispatcher/state_contracting_view/7412115","UA-2021-01-29-006136-b-b1")</f>
        <v>UA-2021-01-29-006136-b-b1</v>
      </c>
      <c r="E18" s="1" t="s">
        <v>169</v>
      </c>
      <c r="F18" s="1" t="s">
        <v>169</v>
      </c>
      <c r="G18" s="1" t="s">
        <v>3</v>
      </c>
      <c r="H18" s="1" t="s">
        <v>107</v>
      </c>
      <c r="I18" s="1" t="s">
        <v>186</v>
      </c>
      <c r="J18" s="1" t="s">
        <v>50</v>
      </c>
      <c r="K18" s="1" t="s">
        <v>53</v>
      </c>
      <c r="L18" s="5">
        <v>19800</v>
      </c>
      <c r="M18" s="6">
        <v>44225</v>
      </c>
      <c r="N18" s="6">
        <v>44561</v>
      </c>
      <c r="O18" s="1" t="s">
        <v>216</v>
      </c>
    </row>
    <row r="19" spans="1:15" ht="15">
      <c r="A19" s="4">
        <v>15</v>
      </c>
      <c r="B19" s="2" t="str">
        <f>HYPERLINK("https://my.zakupki.prom.ua/remote/dispatcher/state_purchase_view/25226289","UA-2021-03-25-003519-c")</f>
        <v>UA-2021-03-25-003519-c</v>
      </c>
      <c r="C19" s="2" t="s">
        <v>135</v>
      </c>
      <c r="D19" s="2" t="str">
        <f>HYPERLINK("https://my.zakupki.prom.ua/remote/dispatcher/state_contracting_view/8258943","UA-2021-03-25-003519-c-c1")</f>
        <v>UA-2021-03-25-003519-c-c1</v>
      </c>
      <c r="E19" s="1" t="s">
        <v>121</v>
      </c>
      <c r="F19" s="1" t="s">
        <v>121</v>
      </c>
      <c r="G19" s="1" t="s">
        <v>58</v>
      </c>
      <c r="H19" s="1" t="s">
        <v>107</v>
      </c>
      <c r="I19" s="1" t="s">
        <v>93</v>
      </c>
      <c r="J19" s="1" t="s">
        <v>22</v>
      </c>
      <c r="K19" s="1" t="s">
        <v>242</v>
      </c>
      <c r="L19" s="5">
        <v>4240</v>
      </c>
      <c r="M19" s="6">
        <v>44280</v>
      </c>
      <c r="N19" s="6">
        <v>44561</v>
      </c>
      <c r="O19" s="1" t="s">
        <v>216</v>
      </c>
    </row>
    <row r="20" spans="1:15" ht="15">
      <c r="A20" s="4">
        <v>16</v>
      </c>
      <c r="B20" s="2" t="str">
        <f>HYPERLINK("https://my.zakupki.prom.ua/remote/dispatcher/state_purchase_view/25346010","UA-2021-03-29-002804-b")</f>
        <v>UA-2021-03-29-002804-b</v>
      </c>
      <c r="C20" s="2" t="s">
        <v>135</v>
      </c>
      <c r="D20" s="2" t="str">
        <f>HYPERLINK("https://my.zakupki.prom.ua/remote/dispatcher/state_contracting_view/8302472","UA-2021-03-29-002804-b-b1")</f>
        <v>UA-2021-03-29-002804-b-b1</v>
      </c>
      <c r="E20" s="1" t="s">
        <v>148</v>
      </c>
      <c r="F20" s="1" t="s">
        <v>96</v>
      </c>
      <c r="G20" s="1" t="s">
        <v>68</v>
      </c>
      <c r="H20" s="1" t="s">
        <v>107</v>
      </c>
      <c r="I20" s="1" t="s">
        <v>89</v>
      </c>
      <c r="J20" s="1" t="s">
        <v>21</v>
      </c>
      <c r="K20" s="1" t="s">
        <v>222</v>
      </c>
      <c r="L20" s="5">
        <v>2000</v>
      </c>
      <c r="M20" s="6">
        <v>44284</v>
      </c>
      <c r="N20" s="6">
        <v>44561</v>
      </c>
      <c r="O20" s="1" t="s">
        <v>216</v>
      </c>
    </row>
    <row r="21" spans="1:15" ht="15">
      <c r="A21" s="4">
        <v>17</v>
      </c>
      <c r="B21" s="2" t="str">
        <f>HYPERLINK("https://my.zakupki.prom.ua/remote/dispatcher/state_purchase_view/23439340","UA-2021-01-29-006981-b")</f>
        <v>UA-2021-01-29-006981-b</v>
      </c>
      <c r="C21" s="2" t="s">
        <v>135</v>
      </c>
      <c r="D21" s="2" t="str">
        <f>HYPERLINK("https://my.zakupki.prom.ua/remote/dispatcher/state_contracting_view/7413583","UA-2021-01-29-006981-b-b1")</f>
        <v>UA-2021-01-29-006981-b-b1</v>
      </c>
      <c r="E21" s="1" t="s">
        <v>159</v>
      </c>
      <c r="F21" s="1" t="s">
        <v>159</v>
      </c>
      <c r="G21" s="1" t="s">
        <v>64</v>
      </c>
      <c r="H21" s="1" t="s">
        <v>107</v>
      </c>
      <c r="I21" s="1" t="s">
        <v>196</v>
      </c>
      <c r="J21" s="1" t="s">
        <v>24</v>
      </c>
      <c r="K21" s="1" t="s">
        <v>6</v>
      </c>
      <c r="L21" s="5">
        <v>1875</v>
      </c>
      <c r="M21" s="6">
        <v>44225</v>
      </c>
      <c r="N21" s="6">
        <v>44227</v>
      </c>
      <c r="O21" s="1" t="s">
        <v>216</v>
      </c>
    </row>
    <row r="22" spans="1:15" ht="15">
      <c r="A22" s="4">
        <v>18</v>
      </c>
      <c r="B22" s="2" t="str">
        <f>HYPERLINK("https://my.zakupki.prom.ua/remote/dispatcher/state_purchase_view/24205507","UA-2021-02-19-008165-b")</f>
        <v>UA-2021-02-19-008165-b</v>
      </c>
      <c r="C22" s="2" t="s">
        <v>135</v>
      </c>
      <c r="D22" s="2" t="str">
        <f>HYPERLINK("https://my.zakupki.prom.ua/remote/dispatcher/state_contracting_view/7758616","UA-2021-02-19-008165-b-b1")</f>
        <v>UA-2021-02-19-008165-b-b1</v>
      </c>
      <c r="E22" s="1" t="s">
        <v>134</v>
      </c>
      <c r="F22" s="1" t="s">
        <v>134</v>
      </c>
      <c r="G22" s="1" t="s">
        <v>65</v>
      </c>
      <c r="H22" s="1" t="s">
        <v>107</v>
      </c>
      <c r="I22" s="1" t="s">
        <v>142</v>
      </c>
      <c r="J22" s="1" t="s">
        <v>13</v>
      </c>
      <c r="K22" s="1" t="s">
        <v>251</v>
      </c>
      <c r="L22" s="5">
        <v>12500</v>
      </c>
      <c r="M22" s="6">
        <v>44246</v>
      </c>
      <c r="N22" s="6">
        <v>44561</v>
      </c>
      <c r="O22" s="1" t="s">
        <v>216</v>
      </c>
    </row>
    <row r="23" spans="1:15" ht="15">
      <c r="A23" s="4">
        <v>19</v>
      </c>
      <c r="B23" s="2" t="str">
        <f>HYPERLINK("https://my.zakupki.prom.ua/remote/dispatcher/state_purchase_view/24613883","UA-2021-03-04-010885-c")</f>
        <v>UA-2021-03-04-010885-c</v>
      </c>
      <c r="C23" s="2" t="s">
        <v>135</v>
      </c>
      <c r="D23" s="2" t="str">
        <f>HYPERLINK("https://my.zakupki.prom.ua/remote/dispatcher/state_contracting_view/7963442","UA-2021-03-04-010885-c-c1")</f>
        <v>UA-2021-03-04-010885-c-c1</v>
      </c>
      <c r="E23" s="1" t="s">
        <v>130</v>
      </c>
      <c r="F23" s="1" t="s">
        <v>130</v>
      </c>
      <c r="G23" s="1" t="s">
        <v>70</v>
      </c>
      <c r="H23" s="1" t="s">
        <v>107</v>
      </c>
      <c r="I23" s="1" t="s">
        <v>141</v>
      </c>
      <c r="J23" s="1" t="s">
        <v>42</v>
      </c>
      <c r="K23" s="1" t="s">
        <v>232</v>
      </c>
      <c r="L23" s="5">
        <v>1200</v>
      </c>
      <c r="M23" s="6">
        <v>44259</v>
      </c>
      <c r="N23" s="6">
        <v>44561</v>
      </c>
      <c r="O23" s="1" t="s">
        <v>216</v>
      </c>
    </row>
    <row r="24" spans="1:15" ht="15">
      <c r="A24" s="4">
        <v>20</v>
      </c>
      <c r="B24" s="2" t="str">
        <f>HYPERLINK("https://my.zakupki.prom.ua/remote/dispatcher/state_purchase_view/24399595","UA-2021-02-25-005019-a")</f>
        <v>UA-2021-02-25-005019-a</v>
      </c>
      <c r="C24" s="2" t="s">
        <v>135</v>
      </c>
      <c r="D24" s="2" t="str">
        <f>HYPERLINK("https://my.zakupki.prom.ua/remote/dispatcher/state_contracting_view/7851110","UA-2021-02-25-005019-a-a1")</f>
        <v>UA-2021-02-25-005019-a-a1</v>
      </c>
      <c r="E24" s="1" t="s">
        <v>150</v>
      </c>
      <c r="F24" s="1" t="s">
        <v>147</v>
      </c>
      <c r="G24" s="1" t="s">
        <v>80</v>
      </c>
      <c r="H24" s="1" t="s">
        <v>107</v>
      </c>
      <c r="I24" s="1" t="s">
        <v>99</v>
      </c>
      <c r="J24" s="1" t="s">
        <v>47</v>
      </c>
      <c r="K24" s="1" t="s">
        <v>235</v>
      </c>
      <c r="L24" s="5">
        <v>2952</v>
      </c>
      <c r="M24" s="6">
        <v>44252</v>
      </c>
      <c r="N24" s="6">
        <v>44561</v>
      </c>
      <c r="O24" s="1" t="s">
        <v>216</v>
      </c>
    </row>
    <row r="25" spans="1:15" ht="15">
      <c r="A25" s="4">
        <v>21</v>
      </c>
      <c r="B25" s="2" t="str">
        <f>HYPERLINK("https://my.zakupki.prom.ua/remote/dispatcher/state_purchase_view/22799691","UA-2020-12-30-003274-c")</f>
        <v>UA-2020-12-30-003274-c</v>
      </c>
      <c r="C25" s="2" t="s">
        <v>135</v>
      </c>
      <c r="D25" s="2" t="str">
        <f>HYPERLINK("https://my.zakupki.prom.ua/remote/dispatcher/state_contracting_view/7286238","UA-2020-12-30-003274-c-c1")</f>
        <v>UA-2020-12-30-003274-c-c1</v>
      </c>
      <c r="E25" s="1" t="s">
        <v>146</v>
      </c>
      <c r="F25" s="1" t="s">
        <v>155</v>
      </c>
      <c r="G25" s="1" t="s">
        <v>5</v>
      </c>
      <c r="H25" s="1" t="s">
        <v>144</v>
      </c>
      <c r="I25" s="1" t="s">
        <v>113</v>
      </c>
      <c r="J25" s="1" t="s">
        <v>28</v>
      </c>
      <c r="K25" s="1" t="s">
        <v>223</v>
      </c>
      <c r="L25" s="5">
        <v>578565</v>
      </c>
      <c r="M25" s="6">
        <v>44217</v>
      </c>
      <c r="N25" s="6">
        <v>44561</v>
      </c>
      <c r="O25" s="1" t="s">
        <v>216</v>
      </c>
    </row>
    <row r="26" spans="1:15" ht="15">
      <c r="A26" s="4">
        <v>22</v>
      </c>
      <c r="B26" s="2" t="str">
        <f>HYPERLINK("https://my.zakupki.prom.ua/remote/dispatcher/state_purchase_view/23652308","UA-2021-02-04-006985-a")</f>
        <v>UA-2021-02-04-006985-a</v>
      </c>
      <c r="C26" s="2" t="s">
        <v>135</v>
      </c>
      <c r="D26" s="2" t="str">
        <f>HYPERLINK("https://my.zakupki.prom.ua/remote/dispatcher/state_contracting_view/7823822","UA-2021-02-04-006985-a-b1")</f>
        <v>UA-2021-02-04-006985-a-b1</v>
      </c>
      <c r="E26" s="1" t="s">
        <v>151</v>
      </c>
      <c r="F26" s="1" t="s">
        <v>151</v>
      </c>
      <c r="G26" s="1" t="s">
        <v>59</v>
      </c>
      <c r="H26" s="1" t="s">
        <v>102</v>
      </c>
      <c r="I26" s="1" t="s">
        <v>209</v>
      </c>
      <c r="J26" s="1" t="s">
        <v>9</v>
      </c>
      <c r="K26" s="1" t="s">
        <v>256</v>
      </c>
      <c r="L26" s="5">
        <v>15860</v>
      </c>
      <c r="M26" s="6">
        <v>44251</v>
      </c>
      <c r="N26" s="6">
        <v>44561</v>
      </c>
      <c r="O26" s="1" t="s">
        <v>216</v>
      </c>
    </row>
    <row r="27" spans="1:15" ht="15">
      <c r="A27" s="4">
        <v>23</v>
      </c>
      <c r="B27" s="2" t="str">
        <f>HYPERLINK("https://my.zakupki.prom.ua/remote/dispatcher/state_purchase_view/25343397","UA-2021-03-29-002003-b")</f>
        <v>UA-2021-03-29-002003-b</v>
      </c>
      <c r="C27" s="2" t="s">
        <v>135</v>
      </c>
      <c r="D27" s="2" t="str">
        <f>HYPERLINK("https://my.zakupki.prom.ua/remote/dispatcher/state_contracting_view/8301335","UA-2021-03-29-002003-b-b1")</f>
        <v>UA-2021-03-29-002003-b-b1</v>
      </c>
      <c r="E27" s="1" t="s">
        <v>129</v>
      </c>
      <c r="F27" s="1" t="s">
        <v>129</v>
      </c>
      <c r="G27" s="1" t="s">
        <v>71</v>
      </c>
      <c r="H27" s="1" t="s">
        <v>107</v>
      </c>
      <c r="I27" s="1" t="s">
        <v>195</v>
      </c>
      <c r="J27" s="1" t="s">
        <v>44</v>
      </c>
      <c r="K27" s="1" t="s">
        <v>245</v>
      </c>
      <c r="L27" s="5">
        <v>166</v>
      </c>
      <c r="M27" s="6">
        <v>44284</v>
      </c>
      <c r="N27" s="6">
        <v>44561</v>
      </c>
      <c r="O27" s="1" t="s">
        <v>216</v>
      </c>
    </row>
    <row r="28" spans="1:15" ht="15">
      <c r="A28" s="4">
        <v>24</v>
      </c>
      <c r="B28" s="2" t="str">
        <f>HYPERLINK("https://my.zakupki.prom.ua/remote/dispatcher/state_purchase_view/24797242","UA-2021-03-11-007969-b")</f>
        <v>UA-2021-03-11-007969-b</v>
      </c>
      <c r="C28" s="2" t="str">
        <f>HYPERLINK("https://my.zakupki.prom.ua/remote/dispatcher/state_purchase_lot_view/635527","UA-2021-03-11-007969-b-L635527")</f>
        <v>UA-2021-03-11-007969-b-L635527</v>
      </c>
      <c r="D28" s="2" t="str">
        <f>HYPERLINK("https://my.zakupki.prom.ua/remote/dispatcher/state_contracting_view/8296329","UA-2021-03-11-007969-b-c1")</f>
        <v>UA-2021-03-11-007969-b-c1</v>
      </c>
      <c r="E28" s="1" t="s">
        <v>143</v>
      </c>
      <c r="F28" s="1" t="s">
        <v>115</v>
      </c>
      <c r="G28" s="1" t="s">
        <v>35</v>
      </c>
      <c r="H28" s="1" t="s">
        <v>102</v>
      </c>
      <c r="I28" s="1" t="s">
        <v>178</v>
      </c>
      <c r="J28" s="1" t="s">
        <v>57</v>
      </c>
      <c r="K28" s="1" t="s">
        <v>244</v>
      </c>
      <c r="L28" s="5">
        <v>18910.5</v>
      </c>
      <c r="M28" s="6">
        <v>44284</v>
      </c>
      <c r="N28" s="6">
        <v>44561</v>
      </c>
      <c r="O28" s="1" t="s">
        <v>216</v>
      </c>
    </row>
    <row r="29" spans="1:15" ht="15">
      <c r="A29" s="4">
        <v>25</v>
      </c>
      <c r="B29" s="2" t="str">
        <f>HYPERLINK("https://my.zakupki.prom.ua/remote/dispatcher/state_purchase_view/24063971","UA-2021-02-16-010034-a")</f>
        <v>UA-2021-02-16-010034-a</v>
      </c>
      <c r="C29" s="2" t="s">
        <v>135</v>
      </c>
      <c r="D29" s="2" t="str">
        <f>HYPERLINK("https://my.zakupki.prom.ua/remote/dispatcher/state_contracting_view/7692282","UA-2021-02-16-010034-a-a1")</f>
        <v>UA-2021-02-16-010034-a-a1</v>
      </c>
      <c r="E29" s="1" t="s">
        <v>199</v>
      </c>
      <c r="F29" s="1" t="s">
        <v>200</v>
      </c>
      <c r="G29" s="1" t="s">
        <v>63</v>
      </c>
      <c r="H29" s="1" t="s">
        <v>107</v>
      </c>
      <c r="I29" s="1" t="s">
        <v>139</v>
      </c>
      <c r="J29" s="1" t="s">
        <v>41</v>
      </c>
      <c r="K29" s="1" t="s">
        <v>221</v>
      </c>
      <c r="L29" s="5">
        <v>2724</v>
      </c>
      <c r="M29" s="6">
        <v>44242</v>
      </c>
      <c r="N29" s="6">
        <v>44561</v>
      </c>
      <c r="O29" s="1" t="s">
        <v>216</v>
      </c>
    </row>
    <row r="30" spans="1:15" ht="15">
      <c r="A30" s="4">
        <v>26</v>
      </c>
      <c r="B30" s="2" t="str">
        <f>HYPERLINK("https://my.zakupki.prom.ua/remote/dispatcher/state_purchase_view/24093882","UA-2021-02-17-003951-a")</f>
        <v>UA-2021-02-17-003951-a</v>
      </c>
      <c r="C30" s="2" t="s">
        <v>135</v>
      </c>
      <c r="D30" s="2" t="str">
        <f>HYPERLINK("https://my.zakupki.prom.ua/remote/dispatcher/state_contracting_view/7706260","UA-2021-02-17-003951-a-a1")</f>
        <v>UA-2021-02-17-003951-a-a1</v>
      </c>
      <c r="E30" s="1" t="s">
        <v>94</v>
      </c>
      <c r="F30" s="1" t="s">
        <v>95</v>
      </c>
      <c r="G30" s="1" t="s">
        <v>48</v>
      </c>
      <c r="H30" s="1" t="s">
        <v>107</v>
      </c>
      <c r="I30" s="1" t="s">
        <v>109</v>
      </c>
      <c r="J30" s="1" t="s">
        <v>16</v>
      </c>
      <c r="K30" s="1" t="s">
        <v>227</v>
      </c>
      <c r="L30" s="5">
        <v>3420</v>
      </c>
      <c r="M30" s="6">
        <v>44244</v>
      </c>
      <c r="N30" s="6">
        <v>44561</v>
      </c>
      <c r="O30" s="1" t="s">
        <v>216</v>
      </c>
    </row>
    <row r="31" spans="1:15" ht="15">
      <c r="A31" s="4">
        <v>27</v>
      </c>
      <c r="B31" s="2" t="str">
        <f>HYPERLINK("https://my.zakupki.prom.ua/remote/dispatcher/state_purchase_view/23584070","UA-2021-02-03-003506-a")</f>
        <v>UA-2021-02-03-003506-a</v>
      </c>
      <c r="C31" s="2" t="s">
        <v>135</v>
      </c>
      <c r="D31" s="2" t="str">
        <f>HYPERLINK("https://my.zakupki.prom.ua/remote/dispatcher/state_contracting_view/7736765","UA-2021-02-03-003506-a-c1")</f>
        <v>UA-2021-02-03-003506-a-c1</v>
      </c>
      <c r="E31" s="1" t="s">
        <v>156</v>
      </c>
      <c r="F31" s="1" t="s">
        <v>156</v>
      </c>
      <c r="G31" s="1" t="s">
        <v>61</v>
      </c>
      <c r="H31" s="1" t="s">
        <v>102</v>
      </c>
      <c r="I31" s="1" t="s">
        <v>118</v>
      </c>
      <c r="J31" s="1" t="s">
        <v>15</v>
      </c>
      <c r="K31" s="1" t="s">
        <v>254</v>
      </c>
      <c r="L31" s="5">
        <v>27984</v>
      </c>
      <c r="M31" s="6">
        <v>44245</v>
      </c>
      <c r="N31" s="6">
        <v>44561</v>
      </c>
      <c r="O31" s="1" t="s">
        <v>216</v>
      </c>
    </row>
    <row r="32" spans="1:15" ht="15">
      <c r="A32" s="4">
        <v>28</v>
      </c>
      <c r="B32" s="2" t="str">
        <f>HYPERLINK("https://my.zakupki.prom.ua/remote/dispatcher/state_purchase_view/24797242","UA-2021-03-11-007969-b")</f>
        <v>UA-2021-03-11-007969-b</v>
      </c>
      <c r="C32" s="2" t="str">
        <f>HYPERLINK("https://my.zakupki.prom.ua/remote/dispatcher/state_purchase_lot_view/635529","UA-2021-03-11-007969-b-L635529")</f>
        <v>UA-2021-03-11-007969-b-L635529</v>
      </c>
      <c r="D32" s="2" t="str">
        <f>HYPERLINK("https://my.zakupki.prom.ua/remote/dispatcher/state_contracting_view/8296136","UA-2021-03-11-007969-b-c3")</f>
        <v>UA-2021-03-11-007969-b-c3</v>
      </c>
      <c r="E32" s="1" t="s">
        <v>143</v>
      </c>
      <c r="F32" s="1" t="s">
        <v>207</v>
      </c>
      <c r="G32" s="1" t="s">
        <v>35</v>
      </c>
      <c r="H32" s="1" t="s">
        <v>102</v>
      </c>
      <c r="I32" s="1" t="s">
        <v>178</v>
      </c>
      <c r="J32" s="1" t="s">
        <v>57</v>
      </c>
      <c r="K32" s="1" t="s">
        <v>243</v>
      </c>
      <c r="L32" s="5">
        <v>1966.72</v>
      </c>
      <c r="M32" s="6">
        <v>44284</v>
      </c>
      <c r="N32" s="6">
        <v>44561</v>
      </c>
      <c r="O32" s="1" t="s">
        <v>216</v>
      </c>
    </row>
    <row r="33" spans="1:15" ht="15">
      <c r="A33" s="4">
        <v>29</v>
      </c>
      <c r="B33" s="2" t="str">
        <f>HYPERLINK("https://my.zakupki.prom.ua/remote/dispatcher/state_purchase_view/22882414","UA-2021-01-06-002078-b")</f>
        <v>UA-2021-01-06-002078-b</v>
      </c>
      <c r="C33" s="2" t="s">
        <v>135</v>
      </c>
      <c r="D33" s="2" t="str">
        <f>HYPERLINK("https://my.zakupki.prom.ua/remote/dispatcher/state_contracting_view/7299578","UA-2021-01-06-002078-b-b1")</f>
        <v>UA-2021-01-06-002078-b-b1</v>
      </c>
      <c r="E33" s="1" t="s">
        <v>103</v>
      </c>
      <c r="F33" s="1" t="s">
        <v>104</v>
      </c>
      <c r="G33" s="1" t="s">
        <v>4</v>
      </c>
      <c r="H33" s="1" t="s">
        <v>144</v>
      </c>
      <c r="I33" s="1" t="s">
        <v>185</v>
      </c>
      <c r="J33" s="1" t="s">
        <v>54</v>
      </c>
      <c r="K33" s="1" t="s">
        <v>224</v>
      </c>
      <c r="L33" s="5">
        <v>261000</v>
      </c>
      <c r="M33" s="6">
        <v>44218</v>
      </c>
      <c r="N33" s="6">
        <v>44561</v>
      </c>
      <c r="O33" s="1" t="s">
        <v>216</v>
      </c>
    </row>
    <row r="34" spans="1:15" ht="15">
      <c r="A34" s="4">
        <v>30</v>
      </c>
      <c r="B34" s="2" t="str">
        <f>HYPERLINK("https://my.zakupki.prom.ua/remote/dispatcher/state_purchase_view/25342337","UA-2021-03-29-001708-b")</f>
        <v>UA-2021-03-29-001708-b</v>
      </c>
      <c r="C34" s="2" t="s">
        <v>135</v>
      </c>
      <c r="D34" s="2" t="str">
        <f>HYPERLINK("https://my.zakupki.prom.ua/remote/dispatcher/state_contracting_view/8301322","UA-2021-03-29-001708-b-b1")</f>
        <v>UA-2021-03-29-001708-b-b1</v>
      </c>
      <c r="E34" s="1" t="s">
        <v>0</v>
      </c>
      <c r="F34" s="1" t="s">
        <v>0</v>
      </c>
      <c r="G34" s="1" t="s">
        <v>70</v>
      </c>
      <c r="H34" s="1" t="s">
        <v>107</v>
      </c>
      <c r="I34" s="1" t="s">
        <v>214</v>
      </c>
      <c r="J34" s="1" t="s">
        <v>19</v>
      </c>
      <c r="K34" s="1" t="s">
        <v>250</v>
      </c>
      <c r="L34" s="5">
        <v>950</v>
      </c>
      <c r="M34" s="6">
        <v>44284</v>
      </c>
      <c r="N34" s="6">
        <v>44561</v>
      </c>
      <c r="O34" s="1" t="s">
        <v>216</v>
      </c>
    </row>
    <row r="35" spans="1:15" ht="15">
      <c r="A35" s="4">
        <v>31</v>
      </c>
      <c r="B35" s="2" t="str">
        <f>HYPERLINK("https://my.zakupki.prom.ua/remote/dispatcher/state_purchase_view/23664674","UA-2021-02-04-010585-a")</f>
        <v>UA-2021-02-04-010585-a</v>
      </c>
      <c r="C35" s="2" t="s">
        <v>135</v>
      </c>
      <c r="D35" s="2" t="str">
        <f>HYPERLINK("https://my.zakupki.prom.ua/remote/dispatcher/state_contracting_view/7841394","UA-2021-02-04-010585-a-a1")</f>
        <v>UA-2021-02-04-010585-a-a1</v>
      </c>
      <c r="E35" s="1" t="s">
        <v>159</v>
      </c>
      <c r="F35" s="1" t="s">
        <v>159</v>
      </c>
      <c r="G35" s="1" t="s">
        <v>64</v>
      </c>
      <c r="H35" s="1" t="s">
        <v>102</v>
      </c>
      <c r="I35" s="1" t="s">
        <v>183</v>
      </c>
      <c r="J35" s="1" t="s">
        <v>24</v>
      </c>
      <c r="K35" s="1" t="s">
        <v>233</v>
      </c>
      <c r="L35" s="5">
        <v>20625</v>
      </c>
      <c r="M35" s="6">
        <v>44252</v>
      </c>
      <c r="N35" s="6">
        <v>44561</v>
      </c>
      <c r="O35" s="1" t="s">
        <v>216</v>
      </c>
    </row>
    <row r="36" spans="1:15" ht="15">
      <c r="A36" s="4">
        <v>32</v>
      </c>
      <c r="B36" s="2" t="str">
        <f>HYPERLINK("https://my.zakupki.prom.ua/remote/dispatcher/state_purchase_view/23753141","UA-2021-02-08-004293-a")</f>
        <v>UA-2021-02-08-004293-a</v>
      </c>
      <c r="C36" s="2" t="str">
        <f>HYPERLINK("https://my.zakupki.prom.ua/remote/dispatcher/state_purchase_lot_view/619879","UA-2021-02-08-004293-a-L619879")</f>
        <v>UA-2021-02-08-004293-a-L619879</v>
      </c>
      <c r="D36" s="2" t="str">
        <f>HYPERLINK("https://my.zakupki.prom.ua/remote/dispatcher/state_contracting_view/7925138","UA-2021-02-08-004293-a-a1")</f>
        <v>UA-2021-02-08-004293-a-a1</v>
      </c>
      <c r="E36" s="1" t="s">
        <v>173</v>
      </c>
      <c r="F36" s="1" t="s">
        <v>175</v>
      </c>
      <c r="G36" s="1" t="s">
        <v>35</v>
      </c>
      <c r="H36" s="1" t="s">
        <v>102</v>
      </c>
      <c r="I36" s="1" t="s">
        <v>190</v>
      </c>
      <c r="J36" s="1" t="s">
        <v>56</v>
      </c>
      <c r="K36" s="1" t="s">
        <v>230</v>
      </c>
      <c r="L36" s="5">
        <v>27862.8</v>
      </c>
      <c r="M36" s="6">
        <v>44258</v>
      </c>
      <c r="N36" s="6">
        <v>44561</v>
      </c>
      <c r="O36" s="1" t="s">
        <v>216</v>
      </c>
    </row>
    <row r="37" spans="1:15" ht="15">
      <c r="A37" s="4">
        <v>33</v>
      </c>
      <c r="B37" s="2" t="str">
        <f>HYPERLINK("https://my.zakupki.prom.ua/remote/dispatcher/state_purchase_view/23559514","UA-2021-02-02-014605-a")</f>
        <v>UA-2021-02-02-014605-a</v>
      </c>
      <c r="C37" s="2" t="s">
        <v>135</v>
      </c>
      <c r="D37" s="2" t="str">
        <f>HYPERLINK("https://my.zakupki.prom.ua/remote/dispatcher/state_contracting_view/7464428","UA-2021-02-02-014605-a-a1")</f>
        <v>UA-2021-02-02-014605-a-a1</v>
      </c>
      <c r="E37" s="1" t="s">
        <v>149</v>
      </c>
      <c r="F37" s="1" t="s">
        <v>149</v>
      </c>
      <c r="G37" s="1" t="s">
        <v>76</v>
      </c>
      <c r="H37" s="1" t="s">
        <v>107</v>
      </c>
      <c r="I37" s="1" t="s">
        <v>117</v>
      </c>
      <c r="J37" s="1" t="s">
        <v>26</v>
      </c>
      <c r="K37" s="1" t="s">
        <v>225</v>
      </c>
      <c r="L37" s="5">
        <v>7281.84</v>
      </c>
      <c r="M37" s="6">
        <v>44229</v>
      </c>
      <c r="N37" s="6">
        <v>44561</v>
      </c>
      <c r="O37" s="1" t="s">
        <v>216</v>
      </c>
    </row>
    <row r="38" spans="1:15" ht="15">
      <c r="A38" s="4">
        <v>34</v>
      </c>
      <c r="B38" s="2" t="str">
        <f>HYPERLINK("https://my.zakupki.prom.ua/remote/dispatcher/state_purchase_view/25189516","UA-2021-03-24-001979-c")</f>
        <v>UA-2021-03-24-001979-c</v>
      </c>
      <c r="C38" s="2" t="s">
        <v>135</v>
      </c>
      <c r="D38" s="2" t="str">
        <f>HYPERLINK("https://my.zakupki.prom.ua/remote/dispatcher/state_contracting_view/8235048","UA-2021-03-24-001979-c-c1")</f>
        <v>UA-2021-03-24-001979-c-c1</v>
      </c>
      <c r="E38" s="1" t="s">
        <v>171</v>
      </c>
      <c r="F38" s="1" t="s">
        <v>170</v>
      </c>
      <c r="G38" s="1" t="s">
        <v>30</v>
      </c>
      <c r="H38" s="1" t="s">
        <v>107</v>
      </c>
      <c r="I38" s="1" t="s">
        <v>177</v>
      </c>
      <c r="J38" s="1" t="s">
        <v>36</v>
      </c>
      <c r="K38" s="1" t="s">
        <v>241</v>
      </c>
      <c r="L38" s="5">
        <v>2999</v>
      </c>
      <c r="M38" s="6">
        <v>44279</v>
      </c>
      <c r="N38" s="6">
        <v>44561</v>
      </c>
      <c r="O38" s="1" t="s">
        <v>216</v>
      </c>
    </row>
    <row r="39" spans="1:15" ht="15">
      <c r="A39" s="4">
        <v>35</v>
      </c>
      <c r="B39" s="2" t="str">
        <f>HYPERLINK("https://my.zakupki.prom.ua/remote/dispatcher/state_purchase_view/23167098","UA-2021-01-22-005693-b")</f>
        <v>UA-2021-01-22-005693-b</v>
      </c>
      <c r="C39" s="2" t="s">
        <v>135</v>
      </c>
      <c r="D39" s="2" t="str">
        <f>HYPERLINK("https://my.zakupki.prom.ua/remote/dispatcher/state_contracting_view/7298081","UA-2021-01-22-005693-b-b1")</f>
        <v>UA-2021-01-22-005693-b-b1</v>
      </c>
      <c r="E39" s="1" t="s">
        <v>201</v>
      </c>
      <c r="F39" s="1" t="s">
        <v>201</v>
      </c>
      <c r="G39" s="1" t="s">
        <v>62</v>
      </c>
      <c r="H39" s="1" t="s">
        <v>107</v>
      </c>
      <c r="I39" s="1" t="s">
        <v>88</v>
      </c>
      <c r="J39" s="1" t="s">
        <v>11</v>
      </c>
      <c r="K39" s="1" t="s">
        <v>247</v>
      </c>
      <c r="L39" s="5">
        <v>2253.89</v>
      </c>
      <c r="M39" s="6">
        <v>44218</v>
      </c>
      <c r="N39" s="6">
        <v>44561</v>
      </c>
      <c r="O39" s="1" t="s">
        <v>216</v>
      </c>
    </row>
    <row r="40" spans="1:15" ht="15">
      <c r="A40" s="4">
        <v>36</v>
      </c>
      <c r="B40" s="2" t="str">
        <f>HYPERLINK("https://my.zakupki.prom.ua/remote/dispatcher/state_purchase_view/24010632","UA-2021-02-15-004942-c")</f>
        <v>UA-2021-02-15-004942-c</v>
      </c>
      <c r="C40" s="2" t="s">
        <v>135</v>
      </c>
      <c r="D40" s="2" t="str">
        <f>HYPERLINK("https://my.zakupki.prom.ua/remote/dispatcher/state_contracting_view/7668289","UA-2021-02-15-004942-c-c1")</f>
        <v>UA-2021-02-15-004942-c-c1</v>
      </c>
      <c r="E40" s="1" t="s">
        <v>127</v>
      </c>
      <c r="F40" s="1" t="s">
        <v>125</v>
      </c>
      <c r="G40" s="1" t="s">
        <v>73</v>
      </c>
      <c r="H40" s="1" t="s">
        <v>107</v>
      </c>
      <c r="I40" s="1" t="s">
        <v>139</v>
      </c>
      <c r="J40" s="1" t="s">
        <v>41</v>
      </c>
      <c r="K40" s="1" t="s">
        <v>220</v>
      </c>
      <c r="L40" s="5">
        <v>2400</v>
      </c>
      <c r="M40" s="6">
        <v>44242</v>
      </c>
      <c r="N40" s="6">
        <v>44561</v>
      </c>
      <c r="O40" s="1" t="s">
        <v>216</v>
      </c>
    </row>
    <row r="41" spans="1:15" ht="15">
      <c r="A41" s="4">
        <v>37</v>
      </c>
      <c r="B41" s="2" t="str">
        <f>HYPERLINK("https://my.zakupki.prom.ua/remote/dispatcher/state_purchase_view/23608874","UA-2021-02-03-010131-a")</f>
        <v>UA-2021-02-03-010131-a</v>
      </c>
      <c r="C41" s="2" t="s">
        <v>135</v>
      </c>
      <c r="D41" s="2" t="str">
        <f>HYPERLINK("https://my.zakupki.prom.ua/remote/dispatcher/state_contracting_view/7486653","UA-2021-02-03-010131-a-a1")</f>
        <v>UA-2021-02-03-010131-a-a1</v>
      </c>
      <c r="E41" s="1" t="s">
        <v>162</v>
      </c>
      <c r="F41" s="1" t="s">
        <v>162</v>
      </c>
      <c r="G41" s="1" t="s">
        <v>77</v>
      </c>
      <c r="H41" s="1" t="s">
        <v>107</v>
      </c>
      <c r="I41" s="1" t="s">
        <v>110</v>
      </c>
      <c r="J41" s="1" t="s">
        <v>26</v>
      </c>
      <c r="K41" s="1" t="s">
        <v>228</v>
      </c>
      <c r="L41" s="5">
        <v>1800</v>
      </c>
      <c r="M41" s="6">
        <v>44230</v>
      </c>
      <c r="N41" s="6">
        <v>44561</v>
      </c>
      <c r="O41" s="1" t="s">
        <v>216</v>
      </c>
    </row>
    <row r="42" spans="1:15" ht="15">
      <c r="A42" s="4">
        <v>38</v>
      </c>
      <c r="B42" s="2" t="str">
        <f>HYPERLINK("https://my.zakupki.prom.ua/remote/dispatcher/state_purchase_view/23639717","UA-2021-02-04-003485-a")</f>
        <v>UA-2021-02-04-003485-a</v>
      </c>
      <c r="C42" s="2" t="s">
        <v>135</v>
      </c>
      <c r="D42" s="2" t="str">
        <f>HYPERLINK("https://my.zakupki.prom.ua/remote/dispatcher/state_contracting_view/7500072","UA-2021-02-04-003485-a-a1")</f>
        <v>UA-2021-02-04-003485-a-a1</v>
      </c>
      <c r="E42" s="1" t="s">
        <v>158</v>
      </c>
      <c r="F42" s="1" t="s">
        <v>157</v>
      </c>
      <c r="G42" s="1" t="s">
        <v>62</v>
      </c>
      <c r="H42" s="1" t="s">
        <v>107</v>
      </c>
      <c r="I42" s="1" t="s">
        <v>88</v>
      </c>
      <c r="J42" s="1" t="s">
        <v>11</v>
      </c>
      <c r="K42" s="1" t="s">
        <v>248</v>
      </c>
      <c r="L42" s="5">
        <v>1040.34</v>
      </c>
      <c r="M42" s="6">
        <v>44231</v>
      </c>
      <c r="N42" s="6">
        <v>44561</v>
      </c>
      <c r="O42" s="1" t="s">
        <v>216</v>
      </c>
    </row>
    <row r="43" spans="1:15" ht="15">
      <c r="A43" s="4">
        <v>39</v>
      </c>
      <c r="B43" s="2" t="str">
        <f>HYPERLINK("https://my.zakupki.prom.ua/remote/dispatcher/state_purchase_view/23095933","UA-2021-01-20-005696-b")</f>
        <v>UA-2021-01-20-005696-b</v>
      </c>
      <c r="C43" s="2" t="s">
        <v>135</v>
      </c>
      <c r="D43" s="2" t="str">
        <f>HYPERLINK("https://my.zakupki.prom.ua/remote/dispatcher/state_contracting_view/7270997","UA-2021-01-20-005696-b-b1")</f>
        <v>UA-2021-01-20-005696-b-b1</v>
      </c>
      <c r="E43" s="1" t="s">
        <v>152</v>
      </c>
      <c r="F43" s="1" t="s">
        <v>198</v>
      </c>
      <c r="G43" s="1" t="s">
        <v>62</v>
      </c>
      <c r="H43" s="1" t="s">
        <v>107</v>
      </c>
      <c r="I43" s="1" t="s">
        <v>140</v>
      </c>
      <c r="J43" s="1" t="s">
        <v>23</v>
      </c>
      <c r="K43" s="1" t="s">
        <v>10</v>
      </c>
      <c r="L43" s="5">
        <v>1680</v>
      </c>
      <c r="M43" s="6">
        <v>44216</v>
      </c>
      <c r="N43" s="6">
        <v>44561</v>
      </c>
      <c r="O43" s="1" t="s">
        <v>216</v>
      </c>
    </row>
    <row r="44" spans="1:15" ht="15">
      <c r="A44" s="4">
        <v>40</v>
      </c>
      <c r="B44" s="2" t="str">
        <f>HYPERLINK("https://my.zakupki.prom.ua/remote/dispatcher/state_purchase_view/25386486","UA-2021-03-30-003027-a")</f>
        <v>UA-2021-03-30-003027-a</v>
      </c>
      <c r="C44" s="2" t="s">
        <v>135</v>
      </c>
      <c r="D44" s="2" t="str">
        <f>HYPERLINK("https://my.zakupki.prom.ua/remote/dispatcher/state_contracting_view/8321817","UA-2021-03-30-003027-a-a1")</f>
        <v>UA-2021-03-30-003027-a-a1</v>
      </c>
      <c r="E44" s="1" t="s">
        <v>106</v>
      </c>
      <c r="F44" s="1" t="s">
        <v>105</v>
      </c>
      <c r="G44" s="1" t="s">
        <v>74</v>
      </c>
      <c r="H44" s="1" t="s">
        <v>107</v>
      </c>
      <c r="I44" s="1" t="s">
        <v>193</v>
      </c>
      <c r="J44" s="1" t="s">
        <v>33</v>
      </c>
      <c r="K44" s="1" t="s">
        <v>253</v>
      </c>
      <c r="L44" s="5">
        <v>980</v>
      </c>
      <c r="M44" s="6">
        <v>44285</v>
      </c>
      <c r="N44" s="6">
        <v>44561</v>
      </c>
      <c r="O44" s="1" t="s">
        <v>216</v>
      </c>
    </row>
    <row r="45" spans="1:15" ht="15">
      <c r="A45" s="4">
        <v>41</v>
      </c>
      <c r="B45" s="2" t="str">
        <f>HYPERLINK("https://my.zakupki.prom.ua/remote/dispatcher/state_purchase_view/23762074","UA-2021-02-08-006634-a")</f>
        <v>UA-2021-02-08-006634-a</v>
      </c>
      <c r="C45" s="2" t="s">
        <v>135</v>
      </c>
      <c r="D45" s="2" t="str">
        <f>HYPERLINK("https://my.zakupki.prom.ua/remote/dispatcher/state_contracting_view/7985287","UA-2021-02-08-006634-a-b1")</f>
        <v>UA-2021-02-08-006634-a-b1</v>
      </c>
      <c r="E45" s="1" t="s">
        <v>172</v>
      </c>
      <c r="F45" s="1" t="s">
        <v>176</v>
      </c>
      <c r="G45" s="1" t="s">
        <v>34</v>
      </c>
      <c r="H45" s="1" t="s">
        <v>102</v>
      </c>
      <c r="I45" s="1" t="s">
        <v>91</v>
      </c>
      <c r="J45" s="1" t="s">
        <v>49</v>
      </c>
      <c r="K45" s="1" t="s">
        <v>237</v>
      </c>
      <c r="L45" s="5">
        <v>25200</v>
      </c>
      <c r="M45" s="6">
        <v>44264</v>
      </c>
      <c r="N45" s="6">
        <v>44561</v>
      </c>
      <c r="O45" s="1" t="s">
        <v>216</v>
      </c>
    </row>
    <row r="46" spans="1:15" ht="15">
      <c r="A46" s="4">
        <v>42</v>
      </c>
      <c r="B46" s="2" t="str">
        <f>HYPERLINK("https://my.zakupki.prom.ua/remote/dispatcher/state_purchase_view/24613966","UA-2021-03-04-010942-c")</f>
        <v>UA-2021-03-04-010942-c</v>
      </c>
      <c r="C46" s="2" t="s">
        <v>135</v>
      </c>
      <c r="D46" s="2" t="str">
        <f>HYPERLINK("https://my.zakupki.prom.ua/remote/dispatcher/state_contracting_view/7963649","UA-2021-03-04-010942-c-c1")</f>
        <v>UA-2021-03-04-010942-c-c1</v>
      </c>
      <c r="E46" s="1" t="s">
        <v>131</v>
      </c>
      <c r="F46" s="1" t="s">
        <v>131</v>
      </c>
      <c r="G46" s="1" t="s">
        <v>70</v>
      </c>
      <c r="H46" s="1" t="s">
        <v>107</v>
      </c>
      <c r="I46" s="1" t="s">
        <v>138</v>
      </c>
      <c r="J46" s="1" t="s">
        <v>29</v>
      </c>
      <c r="K46" s="1" t="s">
        <v>234</v>
      </c>
      <c r="L46" s="5">
        <v>1600</v>
      </c>
      <c r="M46" s="6">
        <v>44259</v>
      </c>
      <c r="N46" s="6">
        <v>44561</v>
      </c>
      <c r="O46" s="1" t="s">
        <v>216</v>
      </c>
    </row>
    <row r="47" spans="1:15" ht="15">
      <c r="A47" s="4">
        <v>43</v>
      </c>
      <c r="B47" s="2" t="str">
        <f>HYPERLINK("https://my.zakupki.prom.ua/remote/dispatcher/state_purchase_view/24894626","UA-2021-03-15-008314-b")</f>
        <v>UA-2021-03-15-008314-b</v>
      </c>
      <c r="C47" s="2" t="s">
        <v>135</v>
      </c>
      <c r="D47" s="2" t="str">
        <f>HYPERLINK("https://my.zakupki.prom.ua/remote/dispatcher/state_contracting_view/8087150","UA-2021-03-15-008314-b-b1")</f>
        <v>UA-2021-03-15-008314-b-b1</v>
      </c>
      <c r="E47" s="1" t="s">
        <v>160</v>
      </c>
      <c r="F47" s="1" t="s">
        <v>160</v>
      </c>
      <c r="G47" s="1" t="s">
        <v>66</v>
      </c>
      <c r="H47" s="1" t="s">
        <v>107</v>
      </c>
      <c r="I47" s="1" t="s">
        <v>112</v>
      </c>
      <c r="J47" s="1" t="s">
        <v>2</v>
      </c>
      <c r="K47" s="1" t="s">
        <v>226</v>
      </c>
      <c r="L47" s="5">
        <v>57000</v>
      </c>
      <c r="M47" s="6">
        <v>44270</v>
      </c>
      <c r="N47" s="6">
        <v>44561</v>
      </c>
      <c r="O47" s="1" t="s">
        <v>216</v>
      </c>
    </row>
    <row r="48" spans="1:15" ht="15">
      <c r="A48" s="4">
        <v>44</v>
      </c>
      <c r="B48" s="2" t="str">
        <f>HYPERLINK("https://my.zakupki.prom.ua/remote/dispatcher/state_purchase_view/23351493","UA-2021-01-27-012837-b")</f>
        <v>UA-2021-01-27-012837-b</v>
      </c>
      <c r="C48" s="2" t="s">
        <v>135</v>
      </c>
      <c r="D48" s="2" t="str">
        <f>HYPERLINK("https://my.zakupki.prom.ua/remote/dispatcher/state_contracting_view/7374628","UA-2021-01-27-012837-b-b1")</f>
        <v>UA-2021-01-27-012837-b-b1</v>
      </c>
      <c r="E48" s="1" t="s">
        <v>202</v>
      </c>
      <c r="F48" s="1" t="s">
        <v>203</v>
      </c>
      <c r="G48" s="1" t="s">
        <v>60</v>
      </c>
      <c r="H48" s="1" t="s">
        <v>107</v>
      </c>
      <c r="I48" s="1" t="s">
        <v>184</v>
      </c>
      <c r="J48" s="1" t="s">
        <v>27</v>
      </c>
      <c r="K48" s="1" t="s">
        <v>92</v>
      </c>
      <c r="L48" s="5">
        <v>14400</v>
      </c>
      <c r="M48" s="6">
        <v>44223</v>
      </c>
      <c r="N48" s="6">
        <v>44561</v>
      </c>
      <c r="O48" s="1" t="s">
        <v>216</v>
      </c>
    </row>
    <row r="49" spans="1:15" ht="15">
      <c r="A49" s="4">
        <v>45</v>
      </c>
      <c r="B49" s="2" t="str">
        <f>HYPERLINK("https://my.zakupki.prom.ua/remote/dispatcher/state_purchase_view/23098773","UA-2021-01-20-006414-b")</f>
        <v>UA-2021-01-20-006414-b</v>
      </c>
      <c r="C49" s="2" t="s">
        <v>135</v>
      </c>
      <c r="D49" s="2" t="str">
        <f>HYPERLINK("https://my.zakupki.prom.ua/remote/dispatcher/state_contracting_view/7271880","UA-2021-01-20-006414-b-b1")</f>
        <v>UA-2021-01-20-006414-b-b1</v>
      </c>
      <c r="E49" s="1" t="s">
        <v>154</v>
      </c>
      <c r="F49" s="1" t="s">
        <v>153</v>
      </c>
      <c r="G49" s="1" t="s">
        <v>78</v>
      </c>
      <c r="H49" s="1" t="s">
        <v>107</v>
      </c>
      <c r="I49" s="1" t="s">
        <v>188</v>
      </c>
      <c r="J49" s="1" t="s">
        <v>55</v>
      </c>
      <c r="K49" s="1" t="s">
        <v>257</v>
      </c>
      <c r="L49" s="5">
        <v>14749.56</v>
      </c>
      <c r="M49" s="6">
        <v>44216</v>
      </c>
      <c r="N49" s="6">
        <v>44561</v>
      </c>
      <c r="O49" s="1" t="s">
        <v>216</v>
      </c>
    </row>
    <row r="50" spans="1:15" ht="15">
      <c r="A50" s="4">
        <v>46</v>
      </c>
      <c r="B50" s="2" t="str">
        <f>HYPERLINK("https://my.zakupki.prom.ua/remote/dispatcher/state_purchase_view/24446270","UA-2021-02-26-008250-a")</f>
        <v>UA-2021-02-26-008250-a</v>
      </c>
      <c r="C50" s="2" t="s">
        <v>135</v>
      </c>
      <c r="D50" s="2" t="str">
        <f>HYPERLINK("https://my.zakupki.prom.ua/remote/dispatcher/state_contracting_view/8295438","UA-2021-02-26-008250-a-c1")</f>
        <v>UA-2021-02-26-008250-a-c1</v>
      </c>
      <c r="E50" s="1" t="s">
        <v>211</v>
      </c>
      <c r="F50" s="1" t="s">
        <v>122</v>
      </c>
      <c r="G50" s="1" t="s">
        <v>31</v>
      </c>
      <c r="H50" s="1" t="s">
        <v>97</v>
      </c>
      <c r="I50" s="1" t="s">
        <v>178</v>
      </c>
      <c r="J50" s="1" t="s">
        <v>57</v>
      </c>
      <c r="K50" s="1" t="s">
        <v>242</v>
      </c>
      <c r="L50" s="5">
        <v>108519.32</v>
      </c>
      <c r="M50" s="6">
        <v>44284</v>
      </c>
      <c r="N50" s="6">
        <v>44561</v>
      </c>
      <c r="O50" s="1" t="s">
        <v>216</v>
      </c>
    </row>
    <row r="51" spans="1:15" ht="15">
      <c r="A51" s="4">
        <v>47</v>
      </c>
      <c r="B51" s="2" t="str">
        <f>HYPERLINK("https://my.zakupki.prom.ua/remote/dispatcher/state_purchase_view/24711071","UA-2021-03-09-009886-c")</f>
        <v>UA-2021-03-09-009886-c</v>
      </c>
      <c r="C51" s="2" t="s">
        <v>135</v>
      </c>
      <c r="D51" s="2" t="str">
        <f>HYPERLINK("https://my.zakupki.prom.ua/remote/dispatcher/state_contracting_view/7998538","UA-2021-03-09-009886-c-c1")</f>
        <v>UA-2021-03-09-009886-c-c1</v>
      </c>
      <c r="E51" s="1" t="s">
        <v>132</v>
      </c>
      <c r="F51" s="1" t="s">
        <v>133</v>
      </c>
      <c r="G51" s="1" t="s">
        <v>79</v>
      </c>
      <c r="H51" s="1" t="s">
        <v>107</v>
      </c>
      <c r="I51" s="1" t="s">
        <v>187</v>
      </c>
      <c r="J51" s="1" t="s">
        <v>46</v>
      </c>
      <c r="K51" s="1" t="s">
        <v>236</v>
      </c>
      <c r="L51" s="5">
        <v>2948.4</v>
      </c>
      <c r="M51" s="6">
        <v>44264</v>
      </c>
      <c r="N51" s="6">
        <v>44346</v>
      </c>
      <c r="O51" s="1" t="s">
        <v>216</v>
      </c>
    </row>
    <row r="52" spans="1:15" ht="15">
      <c r="A52" s="4">
        <v>48</v>
      </c>
      <c r="B52" s="2" t="str">
        <f>HYPERLINK("https://my.zakupki.prom.ua/remote/dispatcher/state_purchase_view/23555824","UA-2021-02-02-013403-a")</f>
        <v>UA-2021-02-02-013403-a</v>
      </c>
      <c r="C52" s="2" t="s">
        <v>135</v>
      </c>
      <c r="D52" s="2" t="str">
        <f>HYPERLINK("https://my.zakupki.prom.ua/remote/dispatcher/state_contracting_view/7463557","UA-2021-02-02-013403-a-a1")</f>
        <v>UA-2021-02-02-013403-a-a1</v>
      </c>
      <c r="E52" s="1" t="s">
        <v>128</v>
      </c>
      <c r="F52" s="1" t="s">
        <v>128</v>
      </c>
      <c r="G52" s="1" t="s">
        <v>65</v>
      </c>
      <c r="H52" s="1" t="s">
        <v>107</v>
      </c>
      <c r="I52" s="1" t="s">
        <v>137</v>
      </c>
      <c r="J52" s="1" t="s">
        <v>14</v>
      </c>
      <c r="K52" s="1" t="s">
        <v>255</v>
      </c>
      <c r="L52" s="5">
        <v>19440</v>
      </c>
      <c r="M52" s="6">
        <v>44229</v>
      </c>
      <c r="N52" s="6">
        <v>44561</v>
      </c>
      <c r="O52" s="1" t="s">
        <v>216</v>
      </c>
    </row>
    <row r="53" spans="1:15" ht="15">
      <c r="A53" s="4">
        <v>49</v>
      </c>
      <c r="B53" s="2" t="str">
        <f>HYPERLINK("https://my.zakupki.prom.ua/remote/dispatcher/state_purchase_view/25345702","UA-2021-03-29-002665-b")</f>
        <v>UA-2021-03-29-002665-b</v>
      </c>
      <c r="C53" s="2" t="s">
        <v>135</v>
      </c>
      <c r="D53" s="2" t="str">
        <f>HYPERLINK("https://my.zakupki.prom.ua/remote/dispatcher/state_contracting_view/8302607","UA-2021-03-29-002665-b-b1")</f>
        <v>UA-2021-03-29-002665-b-b1</v>
      </c>
      <c r="E53" s="1" t="s">
        <v>129</v>
      </c>
      <c r="F53" s="1" t="s">
        <v>129</v>
      </c>
      <c r="G53" s="1" t="s">
        <v>71</v>
      </c>
      <c r="H53" s="1" t="s">
        <v>107</v>
      </c>
      <c r="I53" s="1" t="s">
        <v>195</v>
      </c>
      <c r="J53" s="1" t="s">
        <v>44</v>
      </c>
      <c r="K53" s="1" t="s">
        <v>245</v>
      </c>
      <c r="L53" s="5">
        <v>92</v>
      </c>
      <c r="M53" s="6">
        <v>44284</v>
      </c>
      <c r="N53" s="6">
        <v>44561</v>
      </c>
      <c r="O53" s="1" t="s">
        <v>216</v>
      </c>
    </row>
    <row r="54" ht="15">
      <c r="A54" s="1" t="s">
        <v>108</v>
      </c>
    </row>
  </sheetData>
  <sheetProtection/>
  <autoFilter ref="A4:O53"/>
  <hyperlinks>
    <hyperlink ref="A2" r:id="rId1" display="mailto:report.zakupki@prom.ua"/>
    <hyperlink ref="B5" r:id="rId2" display="https://my.zakupki.prom.ua/remote/dispatcher/state_purchase_view/25122698"/>
    <hyperlink ref="D5" r:id="rId3" display="https://my.zakupki.prom.ua/remote/dispatcher/state_contracting_view/8198305"/>
    <hyperlink ref="B6" r:id="rId4" display="https://my.zakupki.prom.ua/remote/dispatcher/state_purchase_view/23854074"/>
    <hyperlink ref="D6" r:id="rId5" display="https://my.zakupki.prom.ua/remote/dispatcher/state_contracting_view/7596263"/>
    <hyperlink ref="B7" r:id="rId6" display="https://my.zakupki.prom.ua/remote/dispatcher/state_purchase_view/22589080"/>
    <hyperlink ref="D7" r:id="rId7" display="https://my.zakupki.prom.ua/remote/dispatcher/state_contracting_view/7246855"/>
    <hyperlink ref="B8" r:id="rId8" display="https://my.zakupki.prom.ua/remote/dispatcher/state_purchase_view/23350581"/>
    <hyperlink ref="D8" r:id="rId9" display="https://my.zakupki.prom.ua/remote/dispatcher/state_contracting_view/7374433"/>
    <hyperlink ref="B9" r:id="rId10" display="https://my.zakupki.prom.ua/remote/dispatcher/state_purchase_view/24004116"/>
    <hyperlink ref="D9" r:id="rId11" display="https://my.zakupki.prom.ua/remote/dispatcher/state_contracting_view/7666887"/>
    <hyperlink ref="B10" r:id="rId12" display="https://my.zakupki.prom.ua/remote/dispatcher/state_purchase_view/24571828"/>
    <hyperlink ref="D10" r:id="rId13" display="https://my.zakupki.prom.ua/remote/dispatcher/state_contracting_view/8190324"/>
    <hyperlink ref="B11" r:id="rId14" display="https://my.zakupki.prom.ua/remote/dispatcher/state_purchase_view/24605018"/>
    <hyperlink ref="D11" r:id="rId15" display="https://my.zakupki.prom.ua/remote/dispatcher/state_contracting_view/8232499"/>
    <hyperlink ref="B12" r:id="rId16" display="https://my.zakupki.prom.ua/remote/dispatcher/state_purchase_view/24538730"/>
    <hyperlink ref="D12" r:id="rId17" display="https://my.zakupki.prom.ua/remote/dispatcher/state_contracting_view/7916482"/>
    <hyperlink ref="B13" r:id="rId18" display="https://my.zakupki.prom.ua/remote/dispatcher/state_purchase_view/23753141"/>
    <hyperlink ref="C13" r:id="rId19" display="https://my.zakupki.prom.ua/remote/dispatcher/state_purchase_lot_view/619880"/>
    <hyperlink ref="D13" r:id="rId20" display="https://my.zakupki.prom.ua/remote/dispatcher/state_contracting_view/7949002"/>
    <hyperlink ref="B14" r:id="rId21" display="https://my.zakupki.prom.ua/remote/dispatcher/state_purchase_view/25384442"/>
    <hyperlink ref="D14" r:id="rId22" display="https://my.zakupki.prom.ua/remote/dispatcher/state_contracting_view/8321006"/>
    <hyperlink ref="B15" r:id="rId23" display="https://my.zakupki.prom.ua/remote/dispatcher/state_purchase_view/24797242"/>
    <hyperlink ref="C15" r:id="rId24" display="https://my.zakupki.prom.ua/remote/dispatcher/state_purchase_lot_view/635528"/>
    <hyperlink ref="D15" r:id="rId25" display="https://my.zakupki.prom.ua/remote/dispatcher/state_contracting_view/8319813"/>
    <hyperlink ref="B16" r:id="rId26" display="https://my.zakupki.prom.ua/remote/dispatcher/state_purchase_view/23164879"/>
    <hyperlink ref="D16" r:id="rId27" display="https://my.zakupki.prom.ua/remote/dispatcher/state_contracting_view/7297277"/>
    <hyperlink ref="B17" r:id="rId28" display="https://my.zakupki.prom.ua/remote/dispatcher/state_purchase_view/23374701"/>
    <hyperlink ref="D17" r:id="rId29" display="https://my.zakupki.prom.ua/remote/dispatcher/state_contracting_view/7385287"/>
    <hyperlink ref="B18" r:id="rId30" display="https://my.zakupki.prom.ua/remote/dispatcher/state_purchase_view/23435887"/>
    <hyperlink ref="D18" r:id="rId31" display="https://my.zakupki.prom.ua/remote/dispatcher/state_contracting_view/7412115"/>
    <hyperlink ref="B19" r:id="rId32" display="https://my.zakupki.prom.ua/remote/dispatcher/state_purchase_view/25226289"/>
    <hyperlink ref="D19" r:id="rId33" display="https://my.zakupki.prom.ua/remote/dispatcher/state_contracting_view/8258943"/>
    <hyperlink ref="B20" r:id="rId34" display="https://my.zakupki.prom.ua/remote/dispatcher/state_purchase_view/25346010"/>
    <hyperlink ref="D20" r:id="rId35" display="https://my.zakupki.prom.ua/remote/dispatcher/state_contracting_view/8302472"/>
    <hyperlink ref="B21" r:id="rId36" display="https://my.zakupki.prom.ua/remote/dispatcher/state_purchase_view/23439340"/>
    <hyperlink ref="D21" r:id="rId37" display="https://my.zakupki.prom.ua/remote/dispatcher/state_contracting_view/7413583"/>
    <hyperlink ref="B22" r:id="rId38" display="https://my.zakupki.prom.ua/remote/dispatcher/state_purchase_view/24205507"/>
    <hyperlink ref="D22" r:id="rId39" display="https://my.zakupki.prom.ua/remote/dispatcher/state_contracting_view/7758616"/>
    <hyperlink ref="B23" r:id="rId40" display="https://my.zakupki.prom.ua/remote/dispatcher/state_purchase_view/24613883"/>
    <hyperlink ref="D23" r:id="rId41" display="https://my.zakupki.prom.ua/remote/dispatcher/state_contracting_view/7963442"/>
    <hyperlink ref="B24" r:id="rId42" display="https://my.zakupki.prom.ua/remote/dispatcher/state_purchase_view/24399595"/>
    <hyperlink ref="D24" r:id="rId43" display="https://my.zakupki.prom.ua/remote/dispatcher/state_contracting_view/7851110"/>
    <hyperlink ref="B25" r:id="rId44" display="https://my.zakupki.prom.ua/remote/dispatcher/state_purchase_view/22799691"/>
    <hyperlink ref="D25" r:id="rId45" display="https://my.zakupki.prom.ua/remote/dispatcher/state_contracting_view/7286238"/>
    <hyperlink ref="B26" r:id="rId46" display="https://my.zakupki.prom.ua/remote/dispatcher/state_purchase_view/23652308"/>
    <hyperlink ref="D26" r:id="rId47" display="https://my.zakupki.prom.ua/remote/dispatcher/state_contracting_view/7823822"/>
    <hyperlink ref="B27" r:id="rId48" display="https://my.zakupki.prom.ua/remote/dispatcher/state_purchase_view/25343397"/>
    <hyperlink ref="D27" r:id="rId49" display="https://my.zakupki.prom.ua/remote/dispatcher/state_contracting_view/8301335"/>
    <hyperlink ref="B28" r:id="rId50" display="https://my.zakupki.prom.ua/remote/dispatcher/state_purchase_view/24797242"/>
    <hyperlink ref="C28" r:id="rId51" display="https://my.zakupki.prom.ua/remote/dispatcher/state_purchase_lot_view/635527"/>
    <hyperlink ref="D28" r:id="rId52" display="https://my.zakupki.prom.ua/remote/dispatcher/state_contracting_view/8296329"/>
    <hyperlink ref="B29" r:id="rId53" display="https://my.zakupki.prom.ua/remote/dispatcher/state_purchase_view/24063971"/>
    <hyperlink ref="D29" r:id="rId54" display="https://my.zakupki.prom.ua/remote/dispatcher/state_contracting_view/7692282"/>
    <hyperlink ref="B30" r:id="rId55" display="https://my.zakupki.prom.ua/remote/dispatcher/state_purchase_view/24093882"/>
    <hyperlink ref="D30" r:id="rId56" display="https://my.zakupki.prom.ua/remote/dispatcher/state_contracting_view/7706260"/>
    <hyperlink ref="B31" r:id="rId57" display="https://my.zakupki.prom.ua/remote/dispatcher/state_purchase_view/23584070"/>
    <hyperlink ref="D31" r:id="rId58" display="https://my.zakupki.prom.ua/remote/dispatcher/state_contracting_view/7736765"/>
    <hyperlink ref="B32" r:id="rId59" display="https://my.zakupki.prom.ua/remote/dispatcher/state_purchase_view/24797242"/>
    <hyperlink ref="C32" r:id="rId60" display="https://my.zakupki.prom.ua/remote/dispatcher/state_purchase_lot_view/635529"/>
    <hyperlink ref="D32" r:id="rId61" display="https://my.zakupki.prom.ua/remote/dispatcher/state_contracting_view/8296136"/>
    <hyperlink ref="B33" r:id="rId62" display="https://my.zakupki.prom.ua/remote/dispatcher/state_purchase_view/22882414"/>
    <hyperlink ref="D33" r:id="rId63" display="https://my.zakupki.prom.ua/remote/dispatcher/state_contracting_view/7299578"/>
    <hyperlink ref="B34" r:id="rId64" display="https://my.zakupki.prom.ua/remote/dispatcher/state_purchase_view/25342337"/>
    <hyperlink ref="D34" r:id="rId65" display="https://my.zakupki.prom.ua/remote/dispatcher/state_contracting_view/8301322"/>
    <hyperlink ref="B35" r:id="rId66" display="https://my.zakupki.prom.ua/remote/dispatcher/state_purchase_view/23664674"/>
    <hyperlink ref="D35" r:id="rId67" display="https://my.zakupki.prom.ua/remote/dispatcher/state_contracting_view/7841394"/>
    <hyperlink ref="B36" r:id="rId68" display="https://my.zakupki.prom.ua/remote/dispatcher/state_purchase_view/23753141"/>
    <hyperlink ref="C36" r:id="rId69" display="https://my.zakupki.prom.ua/remote/dispatcher/state_purchase_lot_view/619879"/>
    <hyperlink ref="D36" r:id="rId70" display="https://my.zakupki.prom.ua/remote/dispatcher/state_contracting_view/7925138"/>
    <hyperlink ref="B37" r:id="rId71" display="https://my.zakupki.prom.ua/remote/dispatcher/state_purchase_view/23559514"/>
    <hyperlink ref="D37" r:id="rId72" display="https://my.zakupki.prom.ua/remote/dispatcher/state_contracting_view/7464428"/>
    <hyperlink ref="B38" r:id="rId73" display="https://my.zakupki.prom.ua/remote/dispatcher/state_purchase_view/25189516"/>
    <hyperlink ref="D38" r:id="rId74" display="https://my.zakupki.prom.ua/remote/dispatcher/state_contracting_view/8235048"/>
    <hyperlink ref="B39" r:id="rId75" display="https://my.zakupki.prom.ua/remote/dispatcher/state_purchase_view/23167098"/>
    <hyperlink ref="D39" r:id="rId76" display="https://my.zakupki.prom.ua/remote/dispatcher/state_contracting_view/7298081"/>
    <hyperlink ref="B40" r:id="rId77" display="https://my.zakupki.prom.ua/remote/dispatcher/state_purchase_view/24010632"/>
    <hyperlink ref="D40" r:id="rId78" display="https://my.zakupki.prom.ua/remote/dispatcher/state_contracting_view/7668289"/>
    <hyperlink ref="B41" r:id="rId79" display="https://my.zakupki.prom.ua/remote/dispatcher/state_purchase_view/23608874"/>
    <hyperlink ref="D41" r:id="rId80" display="https://my.zakupki.prom.ua/remote/dispatcher/state_contracting_view/7486653"/>
    <hyperlink ref="B42" r:id="rId81" display="https://my.zakupki.prom.ua/remote/dispatcher/state_purchase_view/23639717"/>
    <hyperlink ref="D42" r:id="rId82" display="https://my.zakupki.prom.ua/remote/dispatcher/state_contracting_view/7500072"/>
    <hyperlink ref="B43" r:id="rId83" display="https://my.zakupki.prom.ua/remote/dispatcher/state_purchase_view/23095933"/>
    <hyperlink ref="D43" r:id="rId84" display="https://my.zakupki.prom.ua/remote/dispatcher/state_contracting_view/7270997"/>
    <hyperlink ref="B44" r:id="rId85" display="https://my.zakupki.prom.ua/remote/dispatcher/state_purchase_view/25386486"/>
    <hyperlink ref="D44" r:id="rId86" display="https://my.zakupki.prom.ua/remote/dispatcher/state_contracting_view/8321817"/>
    <hyperlink ref="B45" r:id="rId87" display="https://my.zakupki.prom.ua/remote/dispatcher/state_purchase_view/23762074"/>
    <hyperlink ref="D45" r:id="rId88" display="https://my.zakupki.prom.ua/remote/dispatcher/state_contracting_view/7985287"/>
    <hyperlink ref="B46" r:id="rId89" display="https://my.zakupki.prom.ua/remote/dispatcher/state_purchase_view/24613966"/>
    <hyperlink ref="D46" r:id="rId90" display="https://my.zakupki.prom.ua/remote/dispatcher/state_contracting_view/7963649"/>
    <hyperlink ref="B47" r:id="rId91" display="https://my.zakupki.prom.ua/remote/dispatcher/state_purchase_view/24894626"/>
    <hyperlink ref="D47" r:id="rId92" display="https://my.zakupki.prom.ua/remote/dispatcher/state_contracting_view/8087150"/>
    <hyperlink ref="B48" r:id="rId93" display="https://my.zakupki.prom.ua/remote/dispatcher/state_purchase_view/23351493"/>
    <hyperlink ref="D48" r:id="rId94" display="https://my.zakupki.prom.ua/remote/dispatcher/state_contracting_view/7374628"/>
    <hyperlink ref="B49" r:id="rId95" display="https://my.zakupki.prom.ua/remote/dispatcher/state_purchase_view/23098773"/>
    <hyperlink ref="D49" r:id="rId96" display="https://my.zakupki.prom.ua/remote/dispatcher/state_contracting_view/7271880"/>
    <hyperlink ref="B50" r:id="rId97" display="https://my.zakupki.prom.ua/remote/dispatcher/state_purchase_view/24446270"/>
    <hyperlink ref="D50" r:id="rId98" display="https://my.zakupki.prom.ua/remote/dispatcher/state_contracting_view/8295438"/>
    <hyperlink ref="B51" r:id="rId99" display="https://my.zakupki.prom.ua/remote/dispatcher/state_purchase_view/24711071"/>
    <hyperlink ref="D51" r:id="rId100" display="https://my.zakupki.prom.ua/remote/dispatcher/state_contracting_view/7998538"/>
    <hyperlink ref="B52" r:id="rId101" display="https://my.zakupki.prom.ua/remote/dispatcher/state_purchase_view/23555824"/>
    <hyperlink ref="D52" r:id="rId102" display="https://my.zakupki.prom.ua/remote/dispatcher/state_contracting_view/7463557"/>
    <hyperlink ref="B53" r:id="rId103" display="https://my.zakupki.prom.ua/remote/dispatcher/state_purchase_view/25345702"/>
    <hyperlink ref="D53" r:id="rId104" display="https://my.zakupki.prom.ua/remote/dispatcher/state_contracting_view/8302607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3</cp:lastModifiedBy>
  <dcterms:created xsi:type="dcterms:W3CDTF">2021-05-26T12:33:06Z</dcterms:created>
  <dcterms:modified xsi:type="dcterms:W3CDTF">2021-05-26T10:15:18Z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